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uper\My Drive\NTU\KM6305 - KM Technologies\Namelist\"/>
    </mc:Choice>
  </mc:AlternateContent>
  <xr:revisionPtr revIDLastSave="0" documentId="13_ncr:1_{18F6107B-8EA0-476D-AE73-9D82A48D6DA7}" xr6:coauthVersionLast="47" xr6:coauthVersionMax="47" xr10:uidLastSave="{00000000-0000-0000-0000-000000000000}"/>
  <bookViews>
    <workbookView xWindow="-98" yWindow="-98" windowWidth="28996" windowHeight="15675" activeTab="1" xr2:uid="{6D781511-A2B1-400C-8B25-BB933164F812}"/>
  </bookViews>
  <sheets>
    <sheet name="Namelist" sheetId="1" r:id="rId1"/>
    <sheet name="Group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07" i="2" l="1"/>
  <c r="D106" i="2"/>
  <c r="D105" i="2"/>
  <c r="D104" i="2"/>
  <c r="D103" i="2"/>
  <c r="D102" i="2"/>
  <c r="D101" i="2"/>
  <c r="D100" i="2"/>
  <c r="D99" i="2"/>
  <c r="D98" i="2"/>
  <c r="D97" i="2"/>
  <c r="D96" i="2"/>
  <c r="D95" i="2"/>
  <c r="D94" i="2"/>
  <c r="D93" i="2"/>
  <c r="D92" i="2"/>
  <c r="D91" i="2"/>
  <c r="D90" i="2"/>
  <c r="D89" i="2"/>
  <c r="D88" i="2"/>
  <c r="D87" i="2"/>
  <c r="D86" i="2"/>
  <c r="D85" i="2"/>
  <c r="D84" i="2"/>
  <c r="D83" i="2"/>
  <c r="D82" i="2"/>
  <c r="D81" i="2"/>
  <c r="D80" i="2"/>
  <c r="D79" i="2"/>
  <c r="D78" i="2"/>
  <c r="D77" i="2"/>
  <c r="D76" i="2"/>
  <c r="D75" i="2"/>
  <c r="D74" i="2"/>
  <c r="D73" i="2"/>
  <c r="D72" i="2"/>
  <c r="D71" i="2"/>
  <c r="D70" i="2"/>
  <c r="D69" i="2"/>
  <c r="D68" i="2"/>
  <c r="D67" i="2"/>
  <c r="D66" i="2"/>
  <c r="D65" i="2"/>
  <c r="D64" i="2"/>
  <c r="D63" i="2"/>
  <c r="D62" i="2"/>
  <c r="D61" i="2"/>
  <c r="D60" i="2"/>
  <c r="D59" i="2"/>
  <c r="D58" i="2"/>
  <c r="D57" i="2"/>
  <c r="D56" i="2"/>
  <c r="D55" i="2"/>
  <c r="D54" i="2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Q57" i="2"/>
  <c r="Q56" i="2"/>
  <c r="Q55" i="2"/>
  <c r="Q54" i="2"/>
  <c r="Q53" i="2"/>
  <c r="Q52" i="2"/>
  <c r="Q51" i="2"/>
  <c r="Q50" i="2"/>
  <c r="Q49" i="2"/>
  <c r="Q48" i="2"/>
  <c r="Q47" i="2"/>
  <c r="Q46" i="2"/>
  <c r="Q45" i="2"/>
  <c r="Q44" i="2"/>
  <c r="Q43" i="2"/>
  <c r="Q42" i="2"/>
  <c r="Q41" i="2"/>
  <c r="Q40" i="2"/>
  <c r="Q39" i="2"/>
  <c r="Q38" i="2"/>
  <c r="Q37" i="2"/>
  <c r="Q36" i="2"/>
  <c r="Q35" i="2"/>
  <c r="Q34" i="2"/>
  <c r="Q33" i="2"/>
  <c r="Q32" i="2"/>
  <c r="Q31" i="2"/>
  <c r="Q30" i="2"/>
  <c r="Q29" i="2"/>
  <c r="Q28" i="2"/>
  <c r="Q27" i="2"/>
  <c r="Q26" i="2"/>
  <c r="Q25" i="2"/>
  <c r="Q24" i="2"/>
  <c r="Q23" i="2"/>
  <c r="Q22" i="2"/>
  <c r="Q21" i="2"/>
  <c r="Q20" i="2"/>
  <c r="Q19" i="2"/>
  <c r="Q18" i="2"/>
  <c r="Q17" i="2"/>
  <c r="Q16" i="2"/>
  <c r="Q15" i="2"/>
  <c r="Q14" i="2"/>
  <c r="Q13" i="2"/>
  <c r="Q12" i="2"/>
  <c r="Q11" i="2"/>
  <c r="Q10" i="2"/>
  <c r="Q9" i="2"/>
  <c r="T8" i="2"/>
  <c r="Q8" i="2"/>
  <c r="E4" i="2"/>
  <c r="B4" i="2"/>
  <c r="B110" i="2" s="1"/>
  <c r="I8" i="2" l="1" a="1"/>
  <c r="I8" i="2" s="1"/>
  <c r="J8" i="2" s="1"/>
  <c r="I25" i="2" a="1"/>
  <c r="I25" i="2" s="1"/>
  <c r="I27" i="2" a="1"/>
  <c r="I27" i="2" s="1"/>
  <c r="I31" i="2" a="1"/>
  <c r="I31" i="2" s="1"/>
  <c r="I35" i="2" a="1"/>
  <c r="I35" i="2" s="1"/>
  <c r="I39" i="2" a="1"/>
  <c r="I39" i="2" s="1"/>
  <c r="I40" i="2" a="1"/>
  <c r="I40" i="2" s="1"/>
  <c r="I32" i="2" a="1"/>
  <c r="I32" i="2" s="1"/>
  <c r="I34" i="2" a="1"/>
  <c r="I34" i="2" s="1"/>
  <c r="I37" i="2" a="1"/>
  <c r="I37" i="2" s="1"/>
  <c r="J37" i="2" s="1"/>
  <c r="I41" i="2" a="1"/>
  <c r="I41" i="2" s="1"/>
  <c r="I29" i="2" a="1"/>
  <c r="I29" i="2" s="1"/>
  <c r="I38" i="2" a="1"/>
  <c r="I38" i="2" s="1"/>
  <c r="J38" i="2" s="1"/>
  <c r="I47" i="2" a="1"/>
  <c r="I47" i="2" s="1"/>
  <c r="I24" i="2" a="1"/>
  <c r="I24" i="2" s="1"/>
  <c r="J24" i="2" s="1"/>
  <c r="I26" i="2" a="1"/>
  <c r="I26" i="2" s="1"/>
  <c r="J26" i="2" s="1"/>
  <c r="I28" i="2" a="1"/>
  <c r="I28" i="2" s="1"/>
  <c r="J28" i="2" s="1"/>
  <c r="I30" i="2" a="1"/>
  <c r="I30" i="2" s="1"/>
  <c r="I33" i="2" a="1"/>
  <c r="I33" i="2" s="1"/>
  <c r="J33" i="2" s="1"/>
  <c r="I36" i="2" a="1"/>
  <c r="I36" i="2" s="1"/>
  <c r="J36" i="2" s="1"/>
  <c r="I48" i="2" a="1"/>
  <c r="I48" i="2" s="1"/>
  <c r="I51" i="2" a="1"/>
  <c r="I51" i="2" s="1"/>
  <c r="I53" i="2" a="1"/>
  <c r="I53" i="2" s="1"/>
  <c r="I55" i="2" a="1"/>
  <c r="I55" i="2" s="1"/>
  <c r="I19" i="2" a="1"/>
  <c r="I19" i="2" s="1"/>
  <c r="J19" i="2" s="1"/>
  <c r="I56" i="2" a="1"/>
  <c r="I56" i="2" s="1"/>
  <c r="N56" i="2" s="1"/>
  <c r="I20" i="2" a="1"/>
  <c r="I20" i="2" s="1"/>
  <c r="J20" i="2" s="1"/>
  <c r="I57" i="2" a="1"/>
  <c r="I57" i="2" s="1"/>
  <c r="N57" i="2" s="1"/>
  <c r="I9" i="2" a="1"/>
  <c r="I9" i="2" s="1"/>
  <c r="J9" i="2" s="1"/>
  <c r="I10" i="2" a="1"/>
  <c r="I10" i="2" s="1"/>
  <c r="J10" i="2" s="1"/>
  <c r="I54" i="2" a="1"/>
  <c r="I54" i="2" s="1"/>
  <c r="I21" i="2" a="1"/>
  <c r="I21" i="2" s="1"/>
  <c r="J21" i="2" s="1"/>
  <c r="I49" i="2" a="1"/>
  <c r="I49" i="2" s="1"/>
  <c r="I52" i="2" a="1"/>
  <c r="I52" i="2" s="1"/>
  <c r="J52" i="2" s="1"/>
  <c r="I18" i="2" a="1"/>
  <c r="I18" i="2" s="1"/>
  <c r="J18" i="2" s="1"/>
  <c r="I22" i="2" a="1"/>
  <c r="I22" i="2" s="1"/>
  <c r="J22" i="2" s="1"/>
  <c r="I50" i="2" a="1"/>
  <c r="I50" i="2" s="1"/>
  <c r="I11" i="2" a="1"/>
  <c r="I11" i="2" s="1"/>
  <c r="J11" i="2" s="1"/>
  <c r="I17" i="2" a="1"/>
  <c r="I17" i="2" s="1"/>
  <c r="J17" i="2" s="1"/>
  <c r="I23" i="2" a="1"/>
  <c r="I23" i="2" s="1"/>
  <c r="J23" i="2" s="1"/>
  <c r="I14" i="2" a="1"/>
  <c r="I14" i="2" s="1"/>
  <c r="J14" i="2" s="1"/>
  <c r="I43" i="2" a="1"/>
  <c r="I43" i="2" s="1"/>
  <c r="I44" i="2" a="1"/>
  <c r="I44" i="2" s="1"/>
  <c r="B5" i="2"/>
  <c r="R56" i="2" s="1"/>
  <c r="I15" i="2" a="1"/>
  <c r="I15" i="2" s="1"/>
  <c r="J15" i="2" s="1"/>
  <c r="I45" i="2" a="1"/>
  <c r="I45" i="2" s="1"/>
  <c r="I42" i="2" a="1"/>
  <c r="I42" i="2" s="1"/>
  <c r="I12" i="2" a="1"/>
  <c r="I12" i="2" s="1"/>
  <c r="J12" i="2" s="1"/>
  <c r="I13" i="2" a="1"/>
  <c r="I13" i="2" s="1"/>
  <c r="J13" i="2" s="1"/>
  <c r="I16" i="2" a="1"/>
  <c r="I16" i="2" s="1"/>
  <c r="J16" i="2" s="1"/>
  <c r="I46" i="2" a="1"/>
  <c r="I46" i="2" s="1"/>
  <c r="J29" i="2"/>
  <c r="J34" i="2"/>
  <c r="J32" i="2"/>
  <c r="J39" i="2"/>
  <c r="J30" i="2"/>
  <c r="J31" i="2"/>
  <c r="J35" i="2"/>
  <c r="J25" i="2"/>
  <c r="J27" i="2"/>
  <c r="J53" i="2" l="1"/>
  <c r="J41" i="2"/>
  <c r="J48" i="2"/>
  <c r="J55" i="2"/>
  <c r="J51" i="2"/>
  <c r="J47" i="2"/>
  <c r="J40" i="2"/>
  <c r="J54" i="2"/>
  <c r="J56" i="2"/>
  <c r="K56" i="2"/>
  <c r="J45" i="2"/>
  <c r="R46" i="2"/>
  <c r="R53" i="2"/>
  <c r="R35" i="2"/>
  <c r="R45" i="2"/>
  <c r="R43" i="2"/>
  <c r="R40" i="2"/>
  <c r="R50" i="2"/>
  <c r="R33" i="2"/>
  <c r="R51" i="2"/>
  <c r="R29" i="2"/>
  <c r="R36" i="2"/>
  <c r="R52" i="2"/>
  <c r="R26" i="2"/>
  <c r="R31" i="2"/>
  <c r="J49" i="2"/>
  <c r="K49" i="2" s="1"/>
  <c r="R44" i="2"/>
  <c r="R42" i="2"/>
  <c r="R47" i="2"/>
  <c r="R41" i="2"/>
  <c r="R24" i="2"/>
  <c r="J43" i="2"/>
  <c r="R39" i="2"/>
  <c r="J57" i="2"/>
  <c r="R37" i="2"/>
  <c r="R34" i="2"/>
  <c r="R55" i="2"/>
  <c r="R32" i="2"/>
  <c r="K57" i="2"/>
  <c r="E5" i="2"/>
  <c r="J46" i="2"/>
  <c r="J50" i="2"/>
  <c r="R54" i="2"/>
  <c r="E6" i="2"/>
  <c r="R28" i="2" s="1"/>
  <c r="J42" i="2"/>
  <c r="R49" i="2"/>
  <c r="R48" i="2"/>
  <c r="J44" i="2"/>
  <c r="R57" i="2"/>
  <c r="R25" i="2"/>
  <c r="R38" i="2"/>
  <c r="R22" i="2"/>
  <c r="R27" i="2" l="1"/>
  <c r="R30" i="2"/>
  <c r="R14" i="2"/>
  <c r="K55" i="2"/>
  <c r="R19" i="2"/>
  <c r="R17" i="2"/>
  <c r="R18" i="2"/>
  <c r="R21" i="2"/>
  <c r="R20" i="2"/>
  <c r="R23" i="2"/>
  <c r="K54" i="2"/>
  <c r="K53" i="2"/>
  <c r="K51" i="2"/>
  <c r="K46" i="2"/>
  <c r="K39" i="2"/>
  <c r="K44" i="2"/>
  <c r="K41" i="2"/>
  <c r="R15" i="2"/>
  <c r="K40" i="2"/>
  <c r="K42" i="2"/>
  <c r="R16" i="2"/>
  <c r="K47" i="2"/>
  <c r="K48" i="2"/>
  <c r="K50" i="2"/>
  <c r="K43" i="2"/>
  <c r="K52" i="2"/>
  <c r="K45" i="2"/>
  <c r="K20" i="2"/>
  <c r="R9" i="2"/>
  <c r="K31" i="2"/>
  <c r="R10" i="2"/>
  <c r="K38" i="2"/>
  <c r="R11" i="2"/>
  <c r="R8" i="2"/>
  <c r="S9" i="2" s="1"/>
  <c r="T9" i="2" s="1"/>
  <c r="K37" i="2"/>
  <c r="K23" i="2"/>
  <c r="K15" i="2"/>
  <c r="K33" i="2"/>
  <c r="K8" i="2"/>
  <c r="K22" i="2"/>
  <c r="K35" i="2"/>
  <c r="K19" i="2"/>
  <c r="K10" i="2"/>
  <c r="K24" i="2"/>
  <c r="K21" i="2"/>
  <c r="K11" i="2"/>
  <c r="K12" i="2"/>
  <c r="K18" i="2"/>
  <c r="R12" i="2"/>
  <c r="K9" i="2"/>
  <c r="K32" i="2"/>
  <c r="K17" i="2"/>
  <c r="K14" i="2"/>
  <c r="K30" i="2"/>
  <c r="K13" i="2"/>
  <c r="K29" i="2"/>
  <c r="K36" i="2"/>
  <c r="K28" i="2"/>
  <c r="R13" i="2"/>
  <c r="K27" i="2"/>
  <c r="K26" i="2"/>
  <c r="K25" i="2"/>
  <c r="K34" i="2"/>
  <c r="K16" i="2"/>
  <c r="S10" i="2" l="1"/>
  <c r="S11" i="2" l="1"/>
  <c r="T10" i="2"/>
  <c r="T11" i="2" l="1"/>
  <c r="S12" i="2"/>
  <c r="T12" i="2" l="1"/>
  <c r="S13" i="2"/>
  <c r="S14" i="2" l="1"/>
  <c r="T13" i="2"/>
  <c r="S15" i="2" l="1"/>
  <c r="T14" i="2"/>
  <c r="T15" i="2" l="1"/>
  <c r="S16" i="2"/>
  <c r="S17" i="2" l="1"/>
  <c r="T16" i="2"/>
  <c r="T17" i="2" l="1"/>
  <c r="S18" i="2"/>
  <c r="T18" i="2" l="1"/>
  <c r="S19" i="2"/>
  <c r="S20" i="2" l="1"/>
  <c r="T19" i="2"/>
  <c r="S21" i="2" l="1"/>
  <c r="T20" i="2"/>
  <c r="S22" i="2" l="1"/>
  <c r="T21" i="2"/>
  <c r="S23" i="2" l="1"/>
  <c r="T22" i="2"/>
  <c r="T23" i="2" l="1"/>
  <c r="S24" i="2"/>
  <c r="S25" i="2" l="1"/>
  <c r="T24" i="2"/>
  <c r="T25" i="2" l="1"/>
  <c r="S26" i="2"/>
  <c r="T26" i="2" l="1"/>
  <c r="S27" i="2"/>
  <c r="S28" i="2" l="1"/>
  <c r="T27" i="2"/>
  <c r="S29" i="2" l="1"/>
  <c r="T28" i="2"/>
  <c r="S30" i="2" l="1"/>
  <c r="T29" i="2"/>
  <c r="T30" i="2" l="1"/>
  <c r="S31" i="2"/>
  <c r="S32" i="2" l="1"/>
  <c r="T31" i="2"/>
  <c r="S33" i="2" l="1"/>
  <c r="T32" i="2"/>
  <c r="E48" i="2" l="1"/>
  <c r="E31" i="2"/>
  <c r="F31" i="2" s="1" a="1"/>
  <c r="F31" i="2" s="1"/>
  <c r="G31" i="2" s="1" a="1"/>
  <c r="G31" i="2" s="1"/>
  <c r="E11" i="2"/>
  <c r="F11" i="2" s="1" a="1"/>
  <c r="F11" i="2" s="1"/>
  <c r="G11" i="2" s="1" a="1"/>
  <c r="G11" i="2" s="1"/>
  <c r="A11" i="2" s="1" a="1"/>
  <c r="A11" i="2" s="1"/>
  <c r="M11" i="2" s="1"/>
  <c r="O11" i="2" s="1"/>
  <c r="E33" i="2"/>
  <c r="F33" i="2" s="1" a="1"/>
  <c r="F33" i="2" s="1"/>
  <c r="G33" i="2" s="1" a="1"/>
  <c r="G33" i="2" s="1"/>
  <c r="E54" i="2"/>
  <c r="E30" i="2"/>
  <c r="F30" i="2" s="1" a="1"/>
  <c r="F30" i="2" s="1"/>
  <c r="G30" i="2" s="1" a="1"/>
  <c r="G30" i="2" s="1"/>
  <c r="E46" i="2"/>
  <c r="E19" i="2"/>
  <c r="F19" i="2" s="1" a="1"/>
  <c r="F19" i="2" s="1"/>
  <c r="G19" i="2" s="1" a="1"/>
  <c r="G19" i="2" s="1"/>
  <c r="E57" i="2"/>
  <c r="E13" i="2"/>
  <c r="F13" i="2" s="1" a="1"/>
  <c r="F13" i="2" s="1"/>
  <c r="G13" i="2" s="1" a="1"/>
  <c r="G13" i="2" s="1"/>
  <c r="E39" i="2"/>
  <c r="F39" i="2" s="1" a="1"/>
  <c r="F39" i="2" s="1"/>
  <c r="G39" i="2" s="1" a="1"/>
  <c r="G39" i="2" s="1"/>
  <c r="A39" i="2" s="1" a="1"/>
  <c r="A39" i="2" s="1"/>
  <c r="M39" i="2" s="1"/>
  <c r="O39" i="2" s="1"/>
  <c r="E59" i="2"/>
  <c r="E16" i="2"/>
  <c r="F16" i="2" s="1" a="1"/>
  <c r="F16" i="2" s="1"/>
  <c r="G16" i="2" s="1" a="1"/>
  <c r="G16" i="2" s="1"/>
  <c r="E28" i="2"/>
  <c r="F28" i="2" s="1" a="1"/>
  <c r="F28" i="2" s="1"/>
  <c r="G28" i="2" s="1" a="1"/>
  <c r="G28" i="2" s="1"/>
  <c r="E42" i="2"/>
  <c r="F42" i="2" s="1" a="1"/>
  <c r="F42" i="2" s="1"/>
  <c r="G42" i="2" s="1" a="1"/>
  <c r="G42" i="2" s="1"/>
  <c r="E45" i="2"/>
  <c r="F45" i="2" s="1" a="1"/>
  <c r="F45" i="2" s="1"/>
  <c r="G45" i="2" s="1" a="1"/>
  <c r="G45" i="2" s="1"/>
  <c r="E41" i="2"/>
  <c r="F41" i="2" s="1" a="1"/>
  <c r="F41" i="2" s="1"/>
  <c r="G41" i="2" s="1" a="1"/>
  <c r="G41" i="2" s="1"/>
  <c r="E37" i="2"/>
  <c r="F37" i="2" s="1" a="1"/>
  <c r="F37" i="2" s="1"/>
  <c r="G37" i="2" s="1" a="1"/>
  <c r="G37" i="2" s="1"/>
  <c r="E27" i="2"/>
  <c r="F27" i="2" s="1" a="1"/>
  <c r="F27" i="2" s="1"/>
  <c r="G27" i="2" s="1" a="1"/>
  <c r="G27" i="2" s="1"/>
  <c r="E23" i="2"/>
  <c r="F23" i="2" s="1" a="1"/>
  <c r="F23" i="2" s="1"/>
  <c r="G23" i="2" s="1" a="1"/>
  <c r="G23" i="2" s="1"/>
  <c r="E49" i="2"/>
  <c r="F49" i="2" s="1" a="1"/>
  <c r="F49" i="2" s="1"/>
  <c r="G49" i="2" s="1" a="1"/>
  <c r="G49" i="2" s="1"/>
  <c r="E40" i="2"/>
  <c r="F40" i="2" s="1" a="1"/>
  <c r="F40" i="2" s="1"/>
  <c r="G40" i="2" s="1" a="1"/>
  <c r="G40" i="2" s="1"/>
  <c r="E26" i="2"/>
  <c r="F26" i="2" s="1" a="1"/>
  <c r="F26" i="2" s="1"/>
  <c r="G26" i="2" s="1" a="1"/>
  <c r="G26" i="2" s="1"/>
  <c r="E14" i="2"/>
  <c r="F14" i="2" s="1" a="1"/>
  <c r="F14" i="2" s="1"/>
  <c r="G14" i="2" s="1" a="1"/>
  <c r="G14" i="2" s="1"/>
  <c r="E22" i="2"/>
  <c r="F22" i="2" s="1" a="1"/>
  <c r="F22" i="2" s="1"/>
  <c r="G22" i="2" s="1" a="1"/>
  <c r="G22" i="2" s="1"/>
  <c r="E50" i="2"/>
  <c r="E43" i="2"/>
  <c r="F43" i="2" s="1" a="1"/>
  <c r="F43" i="2" s="1"/>
  <c r="G43" i="2" s="1" a="1"/>
  <c r="G43" i="2" s="1"/>
  <c r="E36" i="2"/>
  <c r="F36" i="2" s="1" a="1"/>
  <c r="F36" i="2" s="1"/>
  <c r="G36" i="2" s="1" a="1"/>
  <c r="G36" i="2" s="1"/>
  <c r="E44" i="2"/>
  <c r="F44" i="2" s="1" a="1"/>
  <c r="F44" i="2" s="1"/>
  <c r="G44" i="2" s="1" a="1"/>
  <c r="G44" i="2" s="1"/>
  <c r="E25" i="2"/>
  <c r="F25" i="2" s="1" a="1"/>
  <c r="F25" i="2" s="1"/>
  <c r="G25" i="2" s="1" a="1"/>
  <c r="G25" i="2" s="1"/>
  <c r="E47" i="2"/>
  <c r="F47" i="2" s="1" a="1"/>
  <c r="F47" i="2" s="1"/>
  <c r="G47" i="2" s="1" a="1"/>
  <c r="G47" i="2" s="1"/>
  <c r="E61" i="2"/>
  <c r="E38" i="2"/>
  <c r="F38" i="2" s="1" a="1"/>
  <c r="F38" i="2" s="1"/>
  <c r="G38" i="2" s="1" a="1"/>
  <c r="G38" i="2" s="1"/>
  <c r="E29" i="2"/>
  <c r="F29" i="2" s="1" a="1"/>
  <c r="F29" i="2" s="1"/>
  <c r="G29" i="2" s="1" a="1"/>
  <c r="G29" i="2" s="1"/>
  <c r="A29" i="2" s="1" a="1"/>
  <c r="A29" i="2" s="1"/>
  <c r="M29" i="2" s="1"/>
  <c r="O29" i="2" s="1"/>
  <c r="E24" i="2"/>
  <c r="F24" i="2" s="1" a="1"/>
  <c r="F24" i="2" s="1"/>
  <c r="G24" i="2" s="1" a="1"/>
  <c r="G24" i="2" s="1"/>
  <c r="E17" i="2"/>
  <c r="F17" i="2" s="1" a="1"/>
  <c r="F17" i="2" s="1"/>
  <c r="G17" i="2" s="1" a="1"/>
  <c r="G17" i="2" s="1"/>
  <c r="E10" i="2"/>
  <c r="F10" i="2" s="1" a="1"/>
  <c r="F10" i="2" s="1"/>
  <c r="G10" i="2" s="1" a="1"/>
  <c r="G10" i="2" s="1"/>
  <c r="E9" i="2"/>
  <c r="F9" i="2" s="1" a="1"/>
  <c r="F9" i="2" s="1"/>
  <c r="G9" i="2" s="1" a="1"/>
  <c r="G9" i="2" s="1"/>
  <c r="E21" i="2"/>
  <c r="F21" i="2" s="1" a="1"/>
  <c r="F21" i="2" s="1"/>
  <c r="G21" i="2" s="1" a="1"/>
  <c r="G21" i="2" s="1"/>
  <c r="E34" i="2"/>
  <c r="F34" i="2" s="1" a="1"/>
  <c r="F34" i="2" s="1"/>
  <c r="G34" i="2" s="1" a="1"/>
  <c r="G34" i="2" s="1"/>
  <c r="E20" i="2"/>
  <c r="F20" i="2" s="1" a="1"/>
  <c r="F20" i="2" s="1"/>
  <c r="G20" i="2" s="1" a="1"/>
  <c r="G20" i="2" s="1"/>
  <c r="E60" i="2"/>
  <c r="E32" i="2"/>
  <c r="F32" i="2" s="1" a="1"/>
  <c r="F32" i="2" s="1"/>
  <c r="G32" i="2" s="1" a="1"/>
  <c r="G32" i="2" s="1"/>
  <c r="A32" i="2" s="1" a="1"/>
  <c r="A32" i="2" s="1"/>
  <c r="M32" i="2" s="1"/>
  <c r="O32" i="2" s="1"/>
  <c r="E18" i="2"/>
  <c r="F18" i="2" s="1" a="1"/>
  <c r="F18" i="2" s="1"/>
  <c r="G18" i="2" s="1" a="1"/>
  <c r="G18" i="2" s="1"/>
  <c r="E8" i="2"/>
  <c r="F8" i="2" s="1" a="1"/>
  <c r="F8" i="2" s="1"/>
  <c r="G8" i="2" s="1" a="1"/>
  <c r="G8" i="2" s="1"/>
  <c r="E51" i="2"/>
  <c r="F51" i="2" s="1" a="1"/>
  <c r="F51" i="2" s="1"/>
  <c r="G51" i="2" s="1" a="1"/>
  <c r="G51" i="2" s="1"/>
  <c r="E12" i="2"/>
  <c r="F12" i="2" s="1" a="1"/>
  <c r="F12" i="2" s="1"/>
  <c r="G12" i="2" s="1" a="1"/>
  <c r="G12" i="2" s="1"/>
  <c r="E52" i="2"/>
  <c r="E53" i="2"/>
  <c r="E58" i="2"/>
  <c r="E56" i="2"/>
  <c r="E35" i="2"/>
  <c r="F35" i="2" s="1" a="1"/>
  <c r="F35" i="2" s="1"/>
  <c r="G35" i="2" s="1" a="1"/>
  <c r="G35" i="2" s="1"/>
  <c r="A35" i="2" s="1" a="1"/>
  <c r="A35" i="2" s="1"/>
  <c r="M35" i="2" s="1"/>
  <c r="O35" i="2" s="1"/>
  <c r="E55" i="2"/>
  <c r="E15" i="2"/>
  <c r="F15" i="2" s="1" a="1"/>
  <c r="F15" i="2" s="1"/>
  <c r="G15" i="2" s="1" a="1"/>
  <c r="G15" i="2" s="1"/>
  <c r="S34" i="2"/>
  <c r="T33" i="2"/>
  <c r="E62" i="2" s="1"/>
  <c r="A51" i="2" a="1"/>
  <c r="A51" i="2" s="1"/>
  <c r="M51" i="2" s="1"/>
  <c r="O51" i="2" s="1"/>
  <c r="A33" i="2" a="1"/>
  <c r="A33" i="2" s="1"/>
  <c r="M33" i="2" s="1"/>
  <c r="O33" i="2" s="1"/>
  <c r="A28" i="2" a="1"/>
  <c r="A28" i="2" s="1"/>
  <c r="M28" i="2" s="1"/>
  <c r="O28" i="2" s="1"/>
  <c r="A19" i="2" a="1"/>
  <c r="A19" i="2" s="1"/>
  <c r="M19" i="2" s="1"/>
  <c r="O19" i="2" s="1"/>
  <c r="A13" i="2" a="1"/>
  <c r="A13" i="2" s="1"/>
  <c r="M13" i="2" s="1"/>
  <c r="O13" i="2" s="1"/>
  <c r="A17" i="2" a="1"/>
  <c r="A17" i="2" s="1"/>
  <c r="M17" i="2" s="1"/>
  <c r="O17" i="2" s="1"/>
  <c r="A15" i="2" a="1"/>
  <c r="A15" i="2" s="1"/>
  <c r="M15" i="2" s="1"/>
  <c r="O15" i="2" s="1"/>
  <c r="A31" i="2" a="1"/>
  <c r="A31" i="2" s="1"/>
  <c r="M31" i="2" s="1"/>
  <c r="O31" i="2" s="1"/>
  <c r="A38" i="2" a="1"/>
  <c r="A38" i="2" s="1"/>
  <c r="M38" i="2" s="1"/>
  <c r="O38" i="2" s="1"/>
  <c r="A49" i="2" l="1" a="1"/>
  <c r="A49" i="2" s="1"/>
  <c r="M49" i="2" s="1"/>
  <c r="O49" i="2" s="1"/>
  <c r="A21" i="2" a="1"/>
  <c r="A21" i="2" s="1"/>
  <c r="M21" i="2" s="1"/>
  <c r="O21" i="2" s="1"/>
  <c r="A9" i="2" a="1"/>
  <c r="A9" i="2" s="1"/>
  <c r="M9" i="2" s="1"/>
  <c r="O9" i="2" s="1"/>
  <c r="A10" i="2" a="1"/>
  <c r="A10" i="2" s="1"/>
  <c r="M10" i="2" s="1"/>
  <c r="O10" i="2" s="1"/>
  <c r="A41" i="2" a="1"/>
  <c r="A41" i="2" s="1"/>
  <c r="M41" i="2" s="1"/>
  <c r="O41" i="2" s="1"/>
  <c r="A45" i="2" a="1"/>
  <c r="A45" i="2" s="1"/>
  <c r="M45" i="2" s="1"/>
  <c r="O45" i="2" s="1"/>
  <c r="A16" i="2" a="1"/>
  <c r="A16" i="2" s="1"/>
  <c r="M16" i="2" s="1"/>
  <c r="O16" i="2" s="1"/>
  <c r="A24" i="2" a="1"/>
  <c r="A24" i="2" s="1"/>
  <c r="M24" i="2" s="1"/>
  <c r="O24" i="2" s="1"/>
  <c r="A8" i="2" a="1"/>
  <c r="A8" i="2" s="1"/>
  <c r="M8" i="2" s="1"/>
  <c r="A20" i="2" a="1"/>
  <c r="A20" i="2" s="1"/>
  <c r="M20" i="2" s="1"/>
  <c r="O20" i="2" s="1"/>
  <c r="A30" i="2" a="1"/>
  <c r="A30" i="2" s="1"/>
  <c r="M30" i="2" s="1"/>
  <c r="O30" i="2" s="1"/>
  <c r="F61" i="2" a="1"/>
  <c r="F61" i="2" s="1"/>
  <c r="G61" i="2" s="1" a="1"/>
  <c r="G61" i="2" s="1"/>
  <c r="F62" i="2" a="1"/>
  <c r="F62" i="2" s="1"/>
  <c r="G62" i="2" s="1" a="1"/>
  <c r="G62" i="2" s="1"/>
  <c r="F50" i="2" a="1"/>
  <c r="F50" i="2" s="1"/>
  <c r="G50" i="2" s="1" a="1"/>
  <c r="G50" i="2" s="1"/>
  <c r="F60" i="2" a="1"/>
  <c r="F60" i="2" s="1"/>
  <c r="G60" i="2" s="1" a="1"/>
  <c r="G60" i="2" s="1"/>
  <c r="F59" i="2" a="1"/>
  <c r="F59" i="2" s="1"/>
  <c r="G59" i="2" s="1" a="1"/>
  <c r="G59" i="2" s="1"/>
  <c r="A59" i="2" s="1" a="1"/>
  <c r="A59" i="2" s="1"/>
  <c r="M59" i="2" s="1"/>
  <c r="O59" i="2" s="1"/>
  <c r="F57" i="2" a="1"/>
  <c r="F57" i="2" s="1"/>
  <c r="G57" i="2" s="1" a="1"/>
  <c r="G57" i="2" s="1"/>
  <c r="T34" i="2"/>
  <c r="S35" i="2"/>
  <c r="A23" i="2" a="1"/>
  <c r="A23" i="2" s="1"/>
  <c r="M23" i="2" s="1"/>
  <c r="O23" i="2" s="1"/>
  <c r="A43" i="2" a="1"/>
  <c r="A43" i="2" s="1"/>
  <c r="M43" i="2" s="1"/>
  <c r="O43" i="2" s="1"/>
  <c r="F46" i="2" a="1"/>
  <c r="F46" i="2" s="1"/>
  <c r="G46" i="2" s="1" a="1"/>
  <c r="G46" i="2" s="1"/>
  <c r="F55" i="2" a="1"/>
  <c r="F55" i="2" s="1"/>
  <c r="G55" i="2" s="1" a="1"/>
  <c r="G55" i="2" s="1"/>
  <c r="A44" i="2" a="1"/>
  <c r="A44" i="2" s="1"/>
  <c r="M44" i="2" s="1"/>
  <c r="O44" i="2" s="1"/>
  <c r="A27" i="2" a="1"/>
  <c r="A27" i="2" s="1"/>
  <c r="M27" i="2" s="1"/>
  <c r="O27" i="2" s="1"/>
  <c r="A22" i="2" a="1"/>
  <c r="A22" i="2" s="1"/>
  <c r="M22" i="2" s="1"/>
  <c r="O22" i="2" s="1"/>
  <c r="A14" i="2" a="1"/>
  <c r="A14" i="2" s="1"/>
  <c r="M14" i="2" s="1"/>
  <c r="O14" i="2" s="1"/>
  <c r="A26" i="2" a="1"/>
  <c r="A26" i="2" s="1"/>
  <c r="M26" i="2" s="1"/>
  <c r="O26" i="2" s="1"/>
  <c r="F54" i="2" a="1"/>
  <c r="F54" i="2" s="1"/>
  <c r="G54" i="2" s="1" a="1"/>
  <c r="G54" i="2" s="1"/>
  <c r="F58" i="2" a="1"/>
  <c r="F58" i="2" s="1"/>
  <c r="G58" i="2" s="1" a="1"/>
  <c r="G58" i="2" s="1"/>
  <c r="A40" i="2" a="1"/>
  <c r="A40" i="2" s="1"/>
  <c r="M40" i="2" s="1"/>
  <c r="O40" i="2" s="1"/>
  <c r="A47" i="2" a="1"/>
  <c r="A47" i="2" s="1"/>
  <c r="M47" i="2" s="1"/>
  <c r="O47" i="2" s="1"/>
  <c r="A18" i="2" a="1"/>
  <c r="A18" i="2" s="1"/>
  <c r="M18" i="2" s="1"/>
  <c r="O18" i="2" s="1"/>
  <c r="F53" i="2" a="1"/>
  <c r="F53" i="2" s="1"/>
  <c r="G53" i="2" s="1" a="1"/>
  <c r="G53" i="2" s="1"/>
  <c r="A53" i="2" s="1" a="1"/>
  <c r="A53" i="2" s="1"/>
  <c r="M53" i="2" s="1"/>
  <c r="O53" i="2" s="1"/>
  <c r="F52" i="2" a="1"/>
  <c r="F52" i="2" s="1"/>
  <c r="G52" i="2" s="1" a="1"/>
  <c r="G52" i="2" s="1"/>
  <c r="A12" i="2" a="1"/>
  <c r="A12" i="2" s="1"/>
  <c r="M12" i="2" s="1"/>
  <c r="O12" i="2" s="1"/>
  <c r="A37" i="2" a="1"/>
  <c r="A37" i="2" s="1"/>
  <c r="M37" i="2" s="1"/>
  <c r="O37" i="2" s="1"/>
  <c r="A36" i="2" a="1"/>
  <c r="A36" i="2" s="1"/>
  <c r="M36" i="2" s="1"/>
  <c r="O36" i="2" s="1"/>
  <c r="F56" i="2" a="1"/>
  <c r="F56" i="2" s="1"/>
  <c r="G56" i="2" s="1" a="1"/>
  <c r="G56" i="2" s="1"/>
  <c r="A25" i="2" a="1"/>
  <c r="A25" i="2" s="1"/>
  <c r="M25" i="2" s="1"/>
  <c r="O25" i="2" s="1"/>
  <c r="A42" i="2" a="1"/>
  <c r="A42" i="2" s="1"/>
  <c r="M42" i="2" s="1"/>
  <c r="O42" i="2" s="1"/>
  <c r="A34" i="2" a="1"/>
  <c r="A34" i="2" s="1"/>
  <c r="M34" i="2" s="1"/>
  <c r="O34" i="2" s="1"/>
  <c r="F48" i="2" a="1"/>
  <c r="F48" i="2" s="1"/>
  <c r="G48" i="2" s="1" a="1"/>
  <c r="G48" i="2" s="1"/>
  <c r="A56" i="2" l="1" a="1"/>
  <c r="A56" i="2" s="1"/>
  <c r="M56" i="2" s="1"/>
  <c r="O56" i="2" s="1"/>
  <c r="A62" i="2" a="1"/>
  <c r="A62" i="2" s="1"/>
  <c r="M62" i="2" s="1"/>
  <c r="O62" i="2" s="1"/>
  <c r="A52" i="2" a="1"/>
  <c r="A52" i="2" s="1"/>
  <c r="M52" i="2" s="1"/>
  <c r="O52" i="2" s="1"/>
  <c r="A57" i="2" a="1"/>
  <c r="A57" i="2" s="1"/>
  <c r="M57" i="2" s="1"/>
  <c r="O57" i="2" s="1"/>
  <c r="A46" i="2" a="1"/>
  <c r="A46" i="2" s="1"/>
  <c r="M46" i="2" s="1"/>
  <c r="O46" i="2" s="1"/>
  <c r="A48" i="2" a="1"/>
  <c r="A48" i="2" s="1"/>
  <c r="M48" i="2" s="1"/>
  <c r="O48" i="2" s="1"/>
  <c r="A50" i="2" a="1"/>
  <c r="A50" i="2" s="1"/>
  <c r="M50" i="2" s="1"/>
  <c r="O50" i="2" s="1"/>
  <c r="A58" i="2" a="1"/>
  <c r="A58" i="2" s="1"/>
  <c r="M58" i="2" s="1"/>
  <c r="O58" i="2" s="1"/>
  <c r="A54" i="2" a="1"/>
  <c r="A54" i="2" s="1"/>
  <c r="M54" i="2" s="1"/>
  <c r="O54" i="2" s="1"/>
  <c r="A55" i="2" a="1"/>
  <c r="A55" i="2" s="1"/>
  <c r="M55" i="2" s="1"/>
  <c r="O55" i="2" s="1"/>
  <c r="A60" i="2" a="1"/>
  <c r="A60" i="2" s="1"/>
  <c r="M60" i="2" s="1"/>
  <c r="O60" i="2" s="1"/>
  <c r="A61" i="2" a="1"/>
  <c r="A61" i="2" s="1"/>
  <c r="M61" i="2" s="1"/>
  <c r="O61" i="2" s="1"/>
  <c r="T35" i="2"/>
  <c r="S36" i="2"/>
  <c r="O8" i="2"/>
  <c r="T36" i="2" l="1"/>
  <c r="S37" i="2"/>
  <c r="S38" i="2" l="1"/>
  <c r="T37" i="2"/>
  <c r="S39" i="2" l="1"/>
  <c r="T38" i="2"/>
  <c r="S40" i="2" l="1"/>
  <c r="T39" i="2"/>
  <c r="S41" i="2" l="1"/>
  <c r="T40" i="2"/>
  <c r="T41" i="2" l="1"/>
  <c r="S42" i="2"/>
  <c r="S43" i="2" l="1"/>
  <c r="T42" i="2"/>
  <c r="S44" i="2" l="1"/>
  <c r="T43" i="2"/>
  <c r="S45" i="2" l="1"/>
  <c r="T44" i="2"/>
  <c r="S46" i="2" l="1"/>
  <c r="T45" i="2"/>
  <c r="E63" i="2" s="1"/>
  <c r="F63" i="2" l="1" a="1"/>
  <c r="F63" i="2" s="1"/>
  <c r="G63" i="2" s="1" a="1"/>
  <c r="G63" i="2" s="1"/>
  <c r="E66" i="2"/>
  <c r="E70" i="2"/>
  <c r="E73" i="2"/>
  <c r="E67" i="2"/>
  <c r="E69" i="2"/>
  <c r="E74" i="2"/>
  <c r="E65" i="2"/>
  <c r="E71" i="2"/>
  <c r="E64" i="2"/>
  <c r="E72" i="2"/>
  <c r="E68" i="2"/>
  <c r="S47" i="2"/>
  <c r="T46" i="2"/>
  <c r="E75" i="2" s="1"/>
  <c r="A63" i="2" l="1" a="1"/>
  <c r="A63" i="2" s="1"/>
  <c r="M63" i="2" s="1"/>
  <c r="F75" i="2" a="1"/>
  <c r="F75" i="2" s="1"/>
  <c r="G75" i="2" s="1" a="1"/>
  <c r="G75" i="2" s="1"/>
  <c r="F64" i="2" a="1"/>
  <c r="F64" i="2" s="1"/>
  <c r="G64" i="2" s="1" a="1"/>
  <c r="G64" i="2" s="1"/>
  <c r="F74" i="2" a="1"/>
  <c r="F74" i="2" s="1"/>
  <c r="G74" i="2" s="1" a="1"/>
  <c r="G74" i="2" s="1"/>
  <c r="F73" i="2" a="1"/>
  <c r="F73" i="2" s="1"/>
  <c r="G73" i="2" s="1" a="1"/>
  <c r="G73" i="2" s="1"/>
  <c r="A73" i="2" s="1" a="1"/>
  <c r="A73" i="2" s="1"/>
  <c r="M73" i="2" s="1"/>
  <c r="O73" i="2" s="1"/>
  <c r="S48" i="2"/>
  <c r="T47" i="2"/>
  <c r="F72" i="2" a="1"/>
  <c r="F72" i="2" s="1"/>
  <c r="G72" i="2" s="1" a="1"/>
  <c r="G72" i="2" s="1"/>
  <c r="A72" i="2" a="1"/>
  <c r="A72" i="2" s="1"/>
  <c r="M72" i="2" s="1"/>
  <c r="O72" i="2" s="1"/>
  <c r="F65" i="2" a="1"/>
  <c r="F65" i="2" s="1"/>
  <c r="G65" i="2" s="1" a="1"/>
  <c r="G65" i="2" s="1"/>
  <c r="F69" i="2" a="1"/>
  <c r="F69" i="2" s="1"/>
  <c r="G69" i="2" s="1" a="1"/>
  <c r="G69" i="2" s="1"/>
  <c r="F67" i="2" a="1"/>
  <c r="F67" i="2" s="1"/>
  <c r="G67" i="2" s="1" a="1"/>
  <c r="G67" i="2" s="1"/>
  <c r="F70" i="2" a="1"/>
  <c r="F70" i="2" s="1"/>
  <c r="G70" i="2" s="1" a="1"/>
  <c r="G70" i="2" s="1"/>
  <c r="F68" i="2" a="1"/>
  <c r="F68" i="2" s="1"/>
  <c r="G68" i="2" s="1" a="1"/>
  <c r="G68" i="2" s="1"/>
  <c r="F71" i="2" a="1"/>
  <c r="F71" i="2" s="1"/>
  <c r="G71" i="2" s="1" a="1"/>
  <c r="G71" i="2" s="1"/>
  <c r="F66" i="2" a="1"/>
  <c r="F66" i="2" s="1"/>
  <c r="G66" i="2" s="1" a="1"/>
  <c r="G66" i="2" s="1"/>
  <c r="A75" i="2" l="1" a="1"/>
  <c r="A75" i="2" s="1"/>
  <c r="M75" i="2" s="1"/>
  <c r="O75" i="2" s="1"/>
  <c r="A74" i="2" a="1"/>
  <c r="A74" i="2" s="1"/>
  <c r="M74" i="2" s="1"/>
  <c r="O74" i="2" s="1"/>
  <c r="A71" i="2" a="1"/>
  <c r="A71" i="2" s="1"/>
  <c r="M71" i="2" s="1"/>
  <c r="O71" i="2" s="1"/>
  <c r="O63" i="2"/>
  <c r="A68" i="2" a="1"/>
  <c r="A68" i="2" s="1"/>
  <c r="M68" i="2" s="1"/>
  <c r="O68" i="2" s="1"/>
  <c r="A70" i="2" a="1"/>
  <c r="A70" i="2" s="1"/>
  <c r="M70" i="2" s="1"/>
  <c r="O70" i="2" s="1"/>
  <c r="A64" i="2" a="1"/>
  <c r="A64" i="2" s="1"/>
  <c r="M64" i="2" s="1"/>
  <c r="O64" i="2" s="1"/>
  <c r="A66" i="2" a="1"/>
  <c r="A66" i="2" s="1"/>
  <c r="M66" i="2" s="1"/>
  <c r="O66" i="2" s="1"/>
  <c r="A69" i="2" a="1"/>
  <c r="A69" i="2" s="1"/>
  <c r="M69" i="2" s="1"/>
  <c r="O69" i="2" s="1"/>
  <c r="A65" i="2" a="1"/>
  <c r="A65" i="2" s="1"/>
  <c r="M65" i="2" s="1"/>
  <c r="O65" i="2" s="1"/>
  <c r="A67" i="2" a="1"/>
  <c r="A67" i="2" s="1"/>
  <c r="M67" i="2" s="1"/>
  <c r="O67" i="2" s="1"/>
  <c r="S49" i="2"/>
  <c r="T48" i="2"/>
  <c r="S50" i="2" l="1"/>
  <c r="T49" i="2"/>
  <c r="T50" i="2" l="1"/>
  <c r="S51" i="2"/>
  <c r="T51" i="2" l="1"/>
  <c r="E76" i="2" s="1"/>
  <c r="S52" i="2"/>
  <c r="F76" i="2" l="1" a="1"/>
  <c r="F76" i="2" s="1"/>
  <c r="G76" i="2" s="1" a="1"/>
  <c r="G76" i="2" s="1"/>
  <c r="S53" i="2"/>
  <c r="T52" i="2"/>
  <c r="E78" i="2"/>
  <c r="E77" i="2"/>
  <c r="E80" i="2"/>
  <c r="E79" i="2"/>
  <c r="E81" i="2"/>
  <c r="A76" i="2" l="1" a="1"/>
  <c r="A76" i="2" s="1"/>
  <c r="M76" i="2" s="1"/>
  <c r="O76" i="2" s="1"/>
  <c r="F81" i="2" a="1"/>
  <c r="F81" i="2" s="1"/>
  <c r="G81" i="2" s="1" a="1"/>
  <c r="G81" i="2" s="1"/>
  <c r="A81" i="2" a="1"/>
  <c r="A81" i="2" s="1"/>
  <c r="M81" i="2" s="1"/>
  <c r="O81" i="2" s="1"/>
  <c r="F79" i="2" a="1"/>
  <c r="F79" i="2" s="1"/>
  <c r="G79" i="2" s="1" a="1"/>
  <c r="G79" i="2" s="1"/>
  <c r="A80" i="2" a="1"/>
  <c r="A80" i="2" s="1"/>
  <c r="M80" i="2" s="1"/>
  <c r="O80" i="2" s="1"/>
  <c r="F80" i="2" a="1"/>
  <c r="F80" i="2" s="1"/>
  <c r="G80" i="2" s="1" a="1"/>
  <c r="G80" i="2" s="1"/>
  <c r="F77" i="2" a="1"/>
  <c r="F77" i="2" s="1"/>
  <c r="G77" i="2" s="1" a="1"/>
  <c r="G77" i="2" s="1"/>
  <c r="F78" i="2" a="1"/>
  <c r="F78" i="2" s="1"/>
  <c r="G78" i="2" s="1" a="1"/>
  <c r="G78" i="2" s="1"/>
  <c r="A78" i="2" s="1" a="1"/>
  <c r="A78" i="2" s="1"/>
  <c r="M78" i="2" s="1"/>
  <c r="O78" i="2" s="1"/>
  <c r="T53" i="2"/>
  <c r="S54" i="2"/>
  <c r="A77" i="2" l="1" a="1"/>
  <c r="A77" i="2" s="1"/>
  <c r="M77" i="2" s="1"/>
  <c r="O77" i="2" s="1"/>
  <c r="A79" i="2" a="1"/>
  <c r="A79" i="2" s="1"/>
  <c r="M79" i="2" s="1"/>
  <c r="O79" i="2" s="1"/>
  <c r="T54" i="2"/>
  <c r="S55" i="2"/>
  <c r="E83" i="2" l="1"/>
  <c r="E82" i="2"/>
  <c r="S56" i="2"/>
  <c r="T55" i="2"/>
  <c r="E84" i="2" s="1"/>
  <c r="A82" i="2" l="1" a="1"/>
  <c r="A82" i="2" s="1"/>
  <c r="M82" i="2" s="1"/>
  <c r="O82" i="2" s="1"/>
  <c r="F82" i="2" a="1"/>
  <c r="F82" i="2" s="1"/>
  <c r="G82" i="2" s="1" a="1"/>
  <c r="G82" i="2" s="1"/>
  <c r="A83" i="2" a="1"/>
  <c r="A83" i="2" s="1"/>
  <c r="M83" i="2" s="1"/>
  <c r="O83" i="2" s="1"/>
  <c r="F83" i="2" a="1"/>
  <c r="F83" i="2" s="1"/>
  <c r="G83" i="2" s="1" a="1"/>
  <c r="G83" i="2" s="1"/>
  <c r="A84" i="2" a="1"/>
  <c r="A84" i="2" s="1"/>
  <c r="M84" i="2" s="1"/>
  <c r="O84" i="2" s="1"/>
  <c r="F84" i="2" a="1"/>
  <c r="F84" i="2" s="1"/>
  <c r="G84" i="2" s="1" a="1"/>
  <c r="G84" i="2" s="1"/>
  <c r="S57" i="2"/>
  <c r="T57" i="2" s="1"/>
  <c r="T56" i="2"/>
  <c r="E85" i="2" s="1"/>
  <c r="F85" i="2" s="1" a="1"/>
  <c r="F85" i="2" s="1"/>
  <c r="G85" i="2" s="1" a="1"/>
  <c r="G85" i="2" s="1"/>
  <c r="A85" i="2" l="1" a="1"/>
  <c r="A85" i="2" s="1"/>
  <c r="M85" i="2" s="1"/>
  <c r="E100" i="2"/>
  <c r="E96" i="2"/>
  <c r="E91" i="2"/>
  <c r="E105" i="2"/>
  <c r="E107" i="2"/>
  <c r="E87" i="2"/>
  <c r="E95" i="2"/>
  <c r="E104" i="2"/>
  <c r="E93" i="2"/>
  <c r="E89" i="2"/>
  <c r="E101" i="2"/>
  <c r="E94" i="2"/>
  <c r="E103" i="2"/>
  <c r="E86" i="2"/>
  <c r="E106" i="2"/>
  <c r="E99" i="2"/>
  <c r="E102" i="2"/>
  <c r="E88" i="2"/>
  <c r="E92" i="2"/>
  <c r="E97" i="2"/>
  <c r="E98" i="2"/>
  <c r="E90" i="2"/>
  <c r="F88" i="2" l="1" a="1"/>
  <c r="F88" i="2" s="1"/>
  <c r="G88" i="2" s="1" a="1"/>
  <c r="G88" i="2" s="1"/>
  <c r="A88" i="2" a="1"/>
  <c r="A88" i="2" s="1"/>
  <c r="M88" i="2" s="1"/>
  <c r="O88" i="2" s="1"/>
  <c r="F90" i="2" a="1"/>
  <c r="F90" i="2" s="1"/>
  <c r="G90" i="2" s="1" a="1"/>
  <c r="G90" i="2" s="1"/>
  <c r="A90" i="2" a="1"/>
  <c r="A90" i="2" s="1"/>
  <c r="M90" i="2" s="1"/>
  <c r="O90" i="2" s="1"/>
  <c r="A98" i="2" a="1"/>
  <c r="A98" i="2" s="1"/>
  <c r="M98" i="2" s="1"/>
  <c r="O98" i="2" s="1"/>
  <c r="F98" i="2" a="1"/>
  <c r="F98" i="2" s="1"/>
  <c r="G98" i="2" s="1" a="1"/>
  <c r="G98" i="2" s="1"/>
  <c r="F102" i="2" a="1"/>
  <c r="F102" i="2" s="1"/>
  <c r="G102" i="2" s="1" a="1"/>
  <c r="G102" i="2" s="1"/>
  <c r="A102" i="2" a="1"/>
  <c r="A102" i="2" s="1"/>
  <c r="M102" i="2" s="1"/>
  <c r="O102" i="2" s="1"/>
  <c r="F86" i="2" a="1"/>
  <c r="F86" i="2" s="1"/>
  <c r="G86" i="2" s="1" a="1"/>
  <c r="G86" i="2" s="1"/>
  <c r="A86" i="2" a="1"/>
  <c r="A86" i="2" s="1"/>
  <c r="A103" i="2" a="1"/>
  <c r="A103" i="2" s="1"/>
  <c r="M103" i="2" s="1"/>
  <c r="O103" i="2" s="1"/>
  <c r="F103" i="2" a="1"/>
  <c r="F103" i="2" s="1"/>
  <c r="G103" i="2" s="1" a="1"/>
  <c r="G103" i="2" s="1"/>
  <c r="A101" i="2" a="1"/>
  <c r="A101" i="2" s="1"/>
  <c r="M101" i="2" s="1"/>
  <c r="O101" i="2" s="1"/>
  <c r="F101" i="2" a="1"/>
  <c r="F101" i="2" s="1"/>
  <c r="G101" i="2" s="1" a="1"/>
  <c r="G101" i="2" s="1"/>
  <c r="A104" i="2" a="1"/>
  <c r="A104" i="2" s="1"/>
  <c r="M104" i="2" s="1"/>
  <c r="O104" i="2" s="1"/>
  <c r="F104" i="2" a="1"/>
  <c r="F104" i="2" s="1"/>
  <c r="G104" i="2" s="1" a="1"/>
  <c r="G104" i="2" s="1"/>
  <c r="F92" i="2" a="1"/>
  <c r="F92" i="2" s="1"/>
  <c r="G92" i="2" s="1" a="1"/>
  <c r="G92" i="2" s="1"/>
  <c r="A92" i="2" a="1"/>
  <c r="A92" i="2" s="1"/>
  <c r="M92" i="2" s="1"/>
  <c r="O92" i="2" s="1"/>
  <c r="F106" i="2" a="1"/>
  <c r="F106" i="2" s="1"/>
  <c r="G106" i="2" s="1" a="1"/>
  <c r="G106" i="2" s="1"/>
  <c r="A106" i="2" a="1"/>
  <c r="A106" i="2" s="1"/>
  <c r="M106" i="2" s="1"/>
  <c r="O106" i="2" s="1"/>
  <c r="F94" i="2" a="1"/>
  <c r="F94" i="2" s="1"/>
  <c r="G94" i="2" s="1" a="1"/>
  <c r="G94" i="2" s="1"/>
  <c r="A94" i="2" a="1"/>
  <c r="A94" i="2" s="1"/>
  <c r="M94" i="2" s="1"/>
  <c r="O94" i="2" s="1"/>
  <c r="F89" i="2" a="1"/>
  <c r="F89" i="2" s="1"/>
  <c r="G89" i="2" s="1" a="1"/>
  <c r="G89" i="2" s="1"/>
  <c r="A89" i="2" a="1"/>
  <c r="A89" i="2" s="1"/>
  <c r="M89" i="2" s="1"/>
  <c r="O89" i="2" s="1"/>
  <c r="A93" i="2" a="1"/>
  <c r="A93" i="2" s="1"/>
  <c r="M93" i="2" s="1"/>
  <c r="O93" i="2" s="1"/>
  <c r="F93" i="2" a="1"/>
  <c r="F93" i="2" s="1"/>
  <c r="G93" i="2" s="1" a="1"/>
  <c r="G93" i="2" s="1"/>
  <c r="A95" i="2" a="1"/>
  <c r="A95" i="2" s="1"/>
  <c r="M95" i="2" s="1"/>
  <c r="O95" i="2" s="1"/>
  <c r="F95" i="2" a="1"/>
  <c r="F95" i="2" s="1"/>
  <c r="G95" i="2" s="1" a="1"/>
  <c r="G95" i="2" s="1"/>
  <c r="F87" i="2" a="1"/>
  <c r="F87" i="2" s="1"/>
  <c r="G87" i="2" s="1" a="1"/>
  <c r="G87" i="2" s="1"/>
  <c r="A87" i="2" a="1"/>
  <c r="A87" i="2" s="1"/>
  <c r="M87" i="2" s="1"/>
  <c r="O87" i="2" s="1"/>
  <c r="F107" i="2" a="1"/>
  <c r="F107" i="2" s="1"/>
  <c r="G107" i="2" s="1" a="1"/>
  <c r="G107" i="2" s="1"/>
  <c r="A107" i="2" a="1"/>
  <c r="A107" i="2" s="1"/>
  <c r="M107" i="2" s="1"/>
  <c r="F105" i="2" a="1"/>
  <c r="F105" i="2" s="1"/>
  <c r="G105" i="2" s="1" a="1"/>
  <c r="G105" i="2" s="1"/>
  <c r="A105" i="2" a="1"/>
  <c r="A105" i="2" s="1"/>
  <c r="M105" i="2" s="1"/>
  <c r="O105" i="2" s="1"/>
  <c r="F91" i="2" a="1"/>
  <c r="F91" i="2" s="1"/>
  <c r="G91" i="2" s="1" a="1"/>
  <c r="G91" i="2" s="1"/>
  <c r="A91" i="2" a="1"/>
  <c r="A91" i="2" s="1"/>
  <c r="M91" i="2" s="1"/>
  <c r="O91" i="2" s="1"/>
  <c r="A96" i="2" a="1"/>
  <c r="A96" i="2" s="1"/>
  <c r="M96" i="2" s="1"/>
  <c r="O96" i="2" s="1"/>
  <c r="F96" i="2" a="1"/>
  <c r="F96" i="2" s="1"/>
  <c r="G96" i="2" s="1" a="1"/>
  <c r="G96" i="2" s="1"/>
  <c r="F97" i="2" a="1"/>
  <c r="F97" i="2" s="1"/>
  <c r="G97" i="2" s="1" a="1"/>
  <c r="G97" i="2" s="1"/>
  <c r="A97" i="2" a="1"/>
  <c r="A97" i="2" s="1"/>
  <c r="M97" i="2" s="1"/>
  <c r="O97" i="2" s="1"/>
  <c r="A99" i="2" a="1"/>
  <c r="A99" i="2" s="1"/>
  <c r="M99" i="2" s="1"/>
  <c r="O99" i="2" s="1"/>
  <c r="F99" i="2" a="1"/>
  <c r="F99" i="2" s="1"/>
  <c r="G99" i="2" s="1" a="1"/>
  <c r="G99" i="2" s="1"/>
  <c r="A100" i="2" a="1"/>
  <c r="A100" i="2" s="1"/>
  <c r="M100" i="2" s="1"/>
  <c r="O100" i="2" s="1"/>
  <c r="F100" i="2" a="1"/>
  <c r="F100" i="2" s="1"/>
  <c r="G100" i="2" s="1" a="1"/>
  <c r="G100" i="2" s="1"/>
  <c r="O85" i="2"/>
  <c r="N55" i="2" l="1"/>
  <c r="O107" i="2"/>
  <c r="N48" i="2"/>
  <c r="M86" i="2"/>
  <c r="N39" i="2" s="1"/>
  <c r="B111" i="2" a="1"/>
  <c r="B111" i="2" s="1"/>
  <c r="N53" i="2" l="1"/>
  <c r="N54" i="2"/>
  <c r="N52" i="2"/>
  <c r="N42" i="2"/>
  <c r="N40" i="2"/>
  <c r="N47" i="2"/>
  <c r="N49" i="2"/>
  <c r="N46" i="2"/>
  <c r="N43" i="2"/>
  <c r="N41" i="2"/>
  <c r="N51" i="2"/>
  <c r="N50" i="2"/>
  <c r="N44" i="2"/>
  <c r="N45" i="2"/>
  <c r="O86" i="2"/>
  <c r="B114" i="2" s="1"/>
  <c r="N38" i="2"/>
  <c r="N17" i="2"/>
  <c r="N28" i="2"/>
  <c r="N22" i="2"/>
  <c r="N26" i="2"/>
  <c r="N31" i="2"/>
  <c r="N37" i="2"/>
  <c r="N33" i="2"/>
  <c r="N18" i="2"/>
  <c r="N19" i="2"/>
  <c r="N34" i="2"/>
  <c r="N25" i="2"/>
  <c r="N13" i="2"/>
  <c r="N30" i="2"/>
  <c r="N10" i="2"/>
  <c r="N12" i="2"/>
  <c r="N11" i="2"/>
  <c r="N35" i="2"/>
  <c r="N15" i="2"/>
  <c r="N21" i="2"/>
  <c r="N16" i="2"/>
  <c r="N9" i="2"/>
  <c r="N20" i="2"/>
  <c r="N8" i="2"/>
  <c r="N29" i="2"/>
  <c r="N32" i="2"/>
  <c r="N27" i="2"/>
  <c r="N24" i="2"/>
  <c r="N36" i="2"/>
  <c r="N23" i="2"/>
  <c r="N14" i="2"/>
  <c r="B117" i="2" l="1" a="1"/>
  <c r="B117" i="2" s="1"/>
  <c r="B112" i="2"/>
  <c r="B113" i="2"/>
  <c r="B116" i="2" a="1"/>
  <c r="B116" i="2" s="1"/>
  <c r="B115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Ian Tan</author>
  </authors>
  <commentList>
    <comment ref="B3" authorId="0" shapeId="0" xr:uid="{BC572188-1DB9-4129-B76C-F493C9D559F5}">
      <text>
        <r>
          <rPr>
            <b/>
            <sz val="9"/>
            <color indexed="81"/>
            <rFont val="Tahoma"/>
            <family val="2"/>
          </rPr>
          <t>Ian Tan:</t>
        </r>
        <r>
          <rPr>
            <sz val="9"/>
            <color indexed="81"/>
            <rFont val="Tahoma"/>
            <family val="2"/>
          </rPr>
          <t xml:space="preserve">
Enter how many people you want per group. Everything below updates automatically.</t>
        </r>
      </text>
    </comment>
    <comment ref="E3" authorId="0" shapeId="0" xr:uid="{162DF0FA-31D6-4A04-95D9-9F36EFFB1A32}">
      <text>
        <r>
          <rPr>
            <b/>
            <sz val="9"/>
            <color indexed="81"/>
            <rFont val="Tahoma"/>
            <family val="2"/>
          </rPr>
          <t>Ian Tan:</t>
        </r>
        <r>
          <rPr>
            <sz val="9"/>
            <color indexed="81"/>
            <rFont val="Tahoma"/>
            <family val="2"/>
          </rPr>
          <t xml:space="preserve">
Groups will never exceed this size, regardless of the group-size input in B3.</t>
        </r>
      </text>
    </comment>
    <comment ref="C6" authorId="0" shapeId="0" xr:uid="{769B4A47-7681-4B39-9FBA-491FB016CF9C}">
      <text>
        <r>
          <rPr>
            <b/>
            <sz val="9"/>
            <color indexed="81"/>
            <rFont val="Tahoma"/>
            <family val="2"/>
          </rPr>
          <t>Ian Tan:</t>
        </r>
        <r>
          <rPr>
            <sz val="9"/>
            <color indexed="81"/>
            <rFont val="Tahoma"/>
            <family val="2"/>
          </rPr>
          <t xml:space="preserve">
TRUE = names are shuffled randomly into groups. FALSE = original Sheet1 order. Press F9 (or Ctrl+Alt+F9) any time to get a fresh shuffle.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<sst xmlns="http://schemas.openxmlformats.org/spreadsheetml/2006/main" count="82" uniqueCount="81">
  <si>
    <t>Group size (persons per group):</t>
  </si>
  <si>
    <t>Total names (from Sheet1):</t>
  </si>
  <si>
    <t>Number of groups:</t>
  </si>
  <si>
    <t>Roster</t>
  </si>
  <si>
    <t>Row idx (k)</t>
  </si>
  <si>
    <t>Group #</t>
  </si>
  <si>
    <t>Position in group</t>
  </si>
  <si>
    <t>Name index</t>
  </si>
  <si>
    <t>Randomize order?</t>
  </si>
  <si>
    <t>Name</t>
  </si>
  <si>
    <t>Random key</t>
  </si>
  <si>
    <t>Shuffled rank</t>
  </si>
  <si>
    <t>Name in roster</t>
  </si>
  <si>
    <t>Found in roster (count)</t>
  </si>
  <si>
    <t>Found in Sheet1? (count)</t>
  </si>
  <si>
    <t>Verification</t>
  </si>
  <si>
    <t>Names in Sheet1 (original):</t>
  </si>
  <si>
    <t>Names placed in Groups:</t>
  </si>
  <si>
    <t>Missing from Groups:</t>
  </si>
  <si>
    <t>Duplicated in Groups:</t>
  </si>
  <si>
    <t>Unrecognized names in Groups:</t>
  </si>
  <si>
    <t>Overall status:</t>
  </si>
  <si>
    <t>Missing names:</t>
  </si>
  <si>
    <t>Duplicated names:</t>
  </si>
  <si>
    <t>Elena Vance</t>
  </si>
  <si>
    <t>Julian Cross</t>
  </si>
  <si>
    <t>Maya Lin</t>
  </si>
  <si>
    <t>Liam Sterling</t>
  </si>
  <si>
    <t>Sophia Thorne</t>
  </si>
  <si>
    <t>Caleb Rivera</t>
  </si>
  <si>
    <t>Nora Vance</t>
  </si>
  <si>
    <t>Ethan Brooks</t>
  </si>
  <si>
    <t>Chloe Bennett</t>
  </si>
  <si>
    <t>Lucas Hayes</t>
  </si>
  <si>
    <t>Clara Mercer</t>
  </si>
  <si>
    <t>Owen Gallagher</t>
  </si>
  <si>
    <t>Zoe Chen</t>
  </si>
  <si>
    <t>Gavin Ross</t>
  </si>
  <si>
    <t>Audrey Hale</t>
  </si>
  <si>
    <t>Silas Knight</t>
  </si>
  <si>
    <t>Hannah Winters</t>
  </si>
  <si>
    <t>Felix Montgomery</t>
  </si>
  <si>
    <t>Ivy Shaw</t>
  </si>
  <si>
    <t>Leo Mercer</t>
  </si>
  <si>
    <t>Stella Park</t>
  </si>
  <si>
    <t>Jasper Reed</t>
  </si>
  <si>
    <t>Isla Bishop</t>
  </si>
  <si>
    <t>Aaron Finch</t>
  </si>
  <si>
    <t>Maya Patel</t>
  </si>
  <si>
    <t>Dominic Cole</t>
  </si>
  <si>
    <t>Nina Hayes</t>
  </si>
  <si>
    <t>Tristan Vance</t>
  </si>
  <si>
    <t>Violet O'Connor</t>
  </si>
  <si>
    <t>Xavier Drake</t>
  </si>
  <si>
    <t>Max group size cap:</t>
  </si>
  <si>
    <t>Effective group size:</t>
  </si>
  <si>
    <t>Base group size:</t>
  </si>
  <si>
    <t>Groups getting +1 extra:</t>
  </si>
  <si>
    <t>Group size</t>
  </si>
  <si>
    <t>Names before group</t>
  </si>
  <si>
    <t>Header row offset (k)</t>
  </si>
  <si>
    <t>Sebastian Wright</t>
  </si>
  <si>
    <t>Amara Brooks</t>
  </si>
  <si>
    <t>Declan Archer</t>
  </si>
  <si>
    <t>Gemma Frost</t>
  </si>
  <si>
    <t>Kaelen Voss</t>
  </si>
  <si>
    <t>Seraphina Holt</t>
  </si>
  <si>
    <t>Dorian Drake</t>
  </si>
  <si>
    <t>Aria Sterling</t>
  </si>
  <si>
    <t>Tristan Cole</t>
  </si>
  <si>
    <t>Naomi Mercer</t>
  </si>
  <si>
    <t>Jett Harper</t>
  </si>
  <si>
    <t>Lyra Vance</t>
  </si>
  <si>
    <t>Ezra Radcliffe</t>
  </si>
  <si>
    <t>Callum Reed</t>
  </si>
  <si>
    <t>Valerie Thorne</t>
  </si>
  <si>
    <t>John Tan</t>
  </si>
  <si>
    <t>Max Wong</t>
  </si>
  <si>
    <t>Name Sorter by Ian Tan and Claude</t>
  </si>
  <si>
    <t>Rex Tex</t>
  </si>
  <si>
    <t>Max Group Size: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</si>
</sst>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rgb="FF0000FF"/>
      <name val="Aptos Narrow"/>
      <family val="2"/>
      <scheme val="minor"/>
    </font>
    <font>
      <sz val="11"/>
      <color rgb="FF008000"/>
      <name val="Aptos Narrow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D9D9D9"/>
      </bottom>
      <diagonal/>
    </border>
    <border>
      <left style="thin">
        <color auto="1"/>
      </left>
      <right style="thin">
        <color auto="1"/>
      </right>
      <top style="thin">
        <color rgb="FFD9D9D9"/>
      </top>
      <bottom style="thin">
        <color rgb="FFD9D9D9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3" fillId="2" borderId="0" xfId="0" applyFont="1" applyFill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3" borderId="0" xfId="0" applyFont="1" applyFill="1"/>
    <xf numFmtId="0" fontId="0" fillId="0" borderId="1" xfId="0" applyBorder="1"/>
    <xf numFmtId="0" fontId="1" fillId="3" borderId="2" xfId="0" applyFont="1" applyFill="1" applyBorder="1"/>
    <xf numFmtId="0" fontId="0" fillId="0" borderId="3" xfId="0" applyBorder="1"/>
    <xf numFmtId="0" fontId="0" fillId="0" borderId="0" xfId="0" applyAlignment="1">
      <alignment horizontal="center"/>
    </xf>
    <xf numFmtId="0" fontId="1" fillId="0" borderId="1" xfId="0" applyFont="1" applyBorder="1"/>
    <xf numFmtId="0" fontId="0" fillId="0" borderId="4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4" xfId="0" applyBorder="1"/>
    <xf numFmtId="0" fontId="1" fillId="3" borderId="5" xfId="0" applyFont="1" applyFill="1" applyBorder="1"/>
    <xf numFmtId="0" fontId="0" fillId="3" borderId="6" xfId="0" applyFill="1" applyBorder="1"/>
    <xf numFmtId="0" fontId="0" fillId="0" borderId="7" xfId="0" applyBorder="1"/>
    <xf numFmtId="0" fontId="0" fillId="0" borderId="8" xfId="0" applyBorder="1"/>
    <xf numFmtId="0" fontId="2" fillId="4" borderId="0" xfId="0" applyFont="1" applyFill="1"/>
    <xf numFmtId="0" fontId="0" fillId="4" borderId="0" xfId="0" applyFill="1"/>
  </cellXfs>
  <cellStyles count="1">
    <cellStyle name="Normal" xfId="0" builtinId="0"/>
  </cellStyles>
  <dxfs count="3"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006100"/>
      </font>
      <fill>
        <patternFill patternType="solid">
          <fgColor indexed="64"/>
          <bgColor rgb="FFC6EFCE"/>
        </patternFill>
      </fill>
    </dxf>
    <dxf>
      <font>
        <b/>
        <i val="0"/>
      </font>
      <fill>
        <patternFill patternType="solid">
          <fgColor indexed="64"/>
          <bgColor rgb="FFDDEBF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604838</xdr:colOff>
      <xdr:row>3</xdr:row>
      <xdr:rowOff>42863</xdr:rowOff>
    </xdr:from>
    <xdr:to>
      <xdr:col>16</xdr:col>
      <xdr:colOff>42863</xdr:colOff>
      <xdr:row>11</xdr:row>
      <xdr:rowOff>80963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DE639E7D-06CB-3FF4-3C07-572310B770BB}"/>
            </a:ext>
          </a:extLst>
        </xdr:cNvPr>
        <xdr:cNvSpPr/>
      </xdr:nvSpPr>
      <xdr:spPr>
        <a:xfrm>
          <a:off x="3176588" y="585788"/>
          <a:ext cx="8505825" cy="14859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SG" sz="1800"/>
            <a:t>Step</a:t>
          </a:r>
          <a:r>
            <a:rPr lang="en-SG" sz="1800" baseline="0"/>
            <a:t> 1: Paste your list of names here starting from Cell A1 and downwards. </a:t>
          </a:r>
        </a:p>
        <a:p>
          <a:pPr algn="l"/>
          <a:r>
            <a:rPr lang="en-SG" sz="1800" baseline="0"/>
            <a:t>Step 2: Go to next tab, choose the group size (number of people in each group)</a:t>
          </a:r>
        </a:p>
        <a:p>
          <a:pPr algn="l"/>
          <a:r>
            <a:rPr lang="en-SG" sz="1800" baseline="0"/>
            <a:t>Voila!</a:t>
          </a:r>
          <a:endParaRPr lang="en-SG" sz="18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333374</xdr:colOff>
      <xdr:row>1</xdr:row>
      <xdr:rowOff>1</xdr:rowOff>
    </xdr:from>
    <xdr:to>
      <xdr:col>8</xdr:col>
      <xdr:colOff>333374</xdr:colOff>
      <xdr:row>5</xdr:row>
      <xdr:rowOff>1</xdr:rowOff>
    </xdr:to>
    <xdr:sp macro="" textlink="">
      <xdr:nvSpPr>
        <xdr:cNvPr id="2" name="RandomiseButton">
          <a:extLst>
            <a:ext uri="{FF2B5EF4-FFF2-40B4-BE49-F238E27FC236}">
              <a16:creationId xmlns:a16="http://schemas.microsoft.com/office/drawing/2014/main" id="{556638B7-D082-4E1A-BC01-1242BA2A252D}"/>
            </a:ext>
          </a:extLst>
        </xdr:cNvPr>
        <xdr:cNvSpPr/>
      </xdr:nvSpPr>
      <xdr:spPr>
        <a:xfrm>
          <a:off x="6005512" y="266701"/>
          <a:ext cx="1943100" cy="723900"/>
        </a:xfrm>
        <a:prstGeom prst="roundRect">
          <a:avLst/>
        </a:prstGeom>
        <a:solidFill>
          <a:srgbClr val="2E75B6"/>
        </a:solidFill>
        <a:ln w="12700" cap="flat" cmpd="sng" algn="ctr">
          <a:solidFill>
            <a:srgbClr val="1F4E78"/>
          </a:solidFill>
          <a:prstDash val="solid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0" lang="en-SG" sz="1050" b="1" i="0" u="none" strike="noStrike" kern="0" cap="none" spc="0" normalizeH="0" baseline="0" noProof="0">
              <a:ln>
                <a:noFill/>
              </a:ln>
              <a:solidFill>
                <a:srgbClr val="FFFFFF"/>
              </a:solidFill>
              <a:effectLst/>
              <a:uLnTx/>
              <a:uFillTx/>
              <a:latin typeface="Aptos Narrow" panose="02110004020202020204"/>
            </a:rPr>
            <a:t>🔀 Randomise Now
(press F9 / Ctrl+Alt+F9)</a:t>
          </a:r>
        </a:p>
      </xdr:txBody>
    </xdr:sp>
    <xdr:clientData/>
  </xdr:twoCellAnchor>
  <xdr:twoCellAnchor>
    <xdr:from>
      <xdr:col>8</xdr:col>
      <xdr:colOff>565897</xdr:colOff>
      <xdr:row>0</xdr:row>
      <xdr:rowOff>128589</xdr:rowOff>
    </xdr:from>
    <xdr:to>
      <xdr:col>12</xdr:col>
      <xdr:colOff>838200</xdr:colOff>
      <xdr:row>5</xdr:row>
      <xdr:rowOff>1</xdr:rowOff>
    </xdr:to>
    <xdr:sp macro="" textlink="">
      <xdr:nvSpPr>
        <xdr:cNvPr id="3" name="Rectangle: Rounded Corners 2">
          <a:extLst>
            <a:ext uri="{FF2B5EF4-FFF2-40B4-BE49-F238E27FC236}">
              <a16:creationId xmlns:a16="http://schemas.microsoft.com/office/drawing/2014/main" id="{B51C9539-51D4-E7B6-9105-0F9FF4680159}"/>
            </a:ext>
          </a:extLst>
        </xdr:cNvPr>
        <xdr:cNvSpPr/>
      </xdr:nvSpPr>
      <xdr:spPr>
        <a:xfrm>
          <a:off x="7314360" y="128589"/>
          <a:ext cx="3358403" cy="862012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SG" sz="1100"/>
            <a:t>B3 =</a:t>
          </a:r>
          <a:r>
            <a:rPr lang="en-SG" sz="1100" baseline="0"/>
            <a:t> set your desired size of each group</a:t>
          </a:r>
          <a:br>
            <a:rPr lang="en-SG" sz="1100"/>
          </a:br>
          <a:r>
            <a:rPr lang="en-SG" sz="1100"/>
            <a:t>E3</a:t>
          </a:r>
          <a:r>
            <a:rPr lang="en-SG" sz="1100" baseline="0"/>
            <a:t> = set the max size of each group.</a:t>
          </a:r>
        </a:p>
        <a:p>
          <a:pPr algn="l"/>
          <a:r>
            <a:rPr lang="en-SG" sz="1100"/>
            <a:t>This</a:t>
          </a:r>
          <a:r>
            <a:rPr lang="en-SG" sz="1100" baseline="0"/>
            <a:t> tool will account for indivisible numbers.  </a:t>
          </a:r>
        </a:p>
        <a:p>
          <a:pPr algn="l"/>
          <a:r>
            <a:rPr lang="en-SG" sz="1100" baseline="0"/>
            <a:t>Scroll down to see verification indicator. </a:t>
          </a:r>
          <a:endParaRPr lang="en-SG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925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5853F94-F5C6-48CD-BBEA-9AA00D590CCB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759391b3-fdd8-4c66-ab1d-bd3a4ef5a0d3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3155D-06AF-4F80-A31E-92FBCCF0E95B}">
  <dimension ref="A1:A48"/>
  <sheetViews>
    <sheetView workbookViewId="0">
      <selection activeCell="G18" sqref="G18"/>
    </sheetView>
  </sheetViews>
  <sheetFormatPr defaultRowHeight="14.25" x14ac:dyDescent="0.45"/>
  <cols>
    <col min="1" max="1" width="26.9296875" customWidth="1"/>
  </cols>
  <sheetData>
    <row r="1" spans="1:1" x14ac:dyDescent="0.45">
      <c r="A1" t="s">
        <v>24</v>
      </c>
    </row>
    <row r="2" spans="1:1" x14ac:dyDescent="0.45">
      <c r="A2" t="s">
        <v>25</v>
      </c>
    </row>
    <row r="3" spans="1:1" x14ac:dyDescent="0.45">
      <c r="A3" t="s">
        <v>26</v>
      </c>
    </row>
    <row r="4" spans="1:1" x14ac:dyDescent="0.45">
      <c r="A4" t="s">
        <v>27</v>
      </c>
    </row>
    <row r="5" spans="1:1" x14ac:dyDescent="0.45">
      <c r="A5" t="s">
        <v>28</v>
      </c>
    </row>
    <row r="6" spans="1:1" x14ac:dyDescent="0.45">
      <c r="A6" t="s">
        <v>29</v>
      </c>
    </row>
    <row r="7" spans="1:1" x14ac:dyDescent="0.45">
      <c r="A7" t="s">
        <v>30</v>
      </c>
    </row>
    <row r="8" spans="1:1" x14ac:dyDescent="0.45">
      <c r="A8" t="s">
        <v>31</v>
      </c>
    </row>
    <row r="9" spans="1:1" x14ac:dyDescent="0.45">
      <c r="A9" t="s">
        <v>32</v>
      </c>
    </row>
    <row r="10" spans="1:1" x14ac:dyDescent="0.45">
      <c r="A10" t="s">
        <v>33</v>
      </c>
    </row>
    <row r="11" spans="1:1" x14ac:dyDescent="0.45">
      <c r="A11" t="s">
        <v>34</v>
      </c>
    </row>
    <row r="12" spans="1:1" x14ac:dyDescent="0.45">
      <c r="A12" t="s">
        <v>35</v>
      </c>
    </row>
    <row r="13" spans="1:1" x14ac:dyDescent="0.45">
      <c r="A13" t="s">
        <v>36</v>
      </c>
    </row>
    <row r="14" spans="1:1" x14ac:dyDescent="0.45">
      <c r="A14" t="s">
        <v>37</v>
      </c>
    </row>
    <row r="15" spans="1:1" x14ac:dyDescent="0.45">
      <c r="A15" t="s">
        <v>38</v>
      </c>
    </row>
    <row r="16" spans="1:1" x14ac:dyDescent="0.45">
      <c r="A16" t="s">
        <v>39</v>
      </c>
    </row>
    <row r="17" spans="1:1" x14ac:dyDescent="0.45">
      <c r="A17" t="s">
        <v>40</v>
      </c>
    </row>
    <row r="18" spans="1:1" x14ac:dyDescent="0.45">
      <c r="A18" t="s">
        <v>41</v>
      </c>
    </row>
    <row r="19" spans="1:1" x14ac:dyDescent="0.45">
      <c r="A19" t="s">
        <v>42</v>
      </c>
    </row>
    <row r="20" spans="1:1" x14ac:dyDescent="0.45">
      <c r="A20" t="s">
        <v>43</v>
      </c>
    </row>
    <row r="21" spans="1:1" x14ac:dyDescent="0.45">
      <c r="A21" t="s">
        <v>44</v>
      </c>
    </row>
    <row r="22" spans="1:1" x14ac:dyDescent="0.45">
      <c r="A22" t="s">
        <v>45</v>
      </c>
    </row>
    <row r="23" spans="1:1" x14ac:dyDescent="0.45">
      <c r="A23" t="s">
        <v>46</v>
      </c>
    </row>
    <row r="24" spans="1:1" x14ac:dyDescent="0.45">
      <c r="A24" t="s">
        <v>47</v>
      </c>
    </row>
    <row r="25" spans="1:1" x14ac:dyDescent="0.45">
      <c r="A25" t="s">
        <v>48</v>
      </c>
    </row>
    <row r="26" spans="1:1" x14ac:dyDescent="0.45">
      <c r="A26" t="s">
        <v>49</v>
      </c>
    </row>
    <row r="27" spans="1:1" x14ac:dyDescent="0.45">
      <c r="A27" t="s">
        <v>50</v>
      </c>
    </row>
    <row r="28" spans="1:1" x14ac:dyDescent="0.45">
      <c r="A28" t="s">
        <v>51</v>
      </c>
    </row>
    <row r="29" spans="1:1" x14ac:dyDescent="0.45">
      <c r="A29" t="s">
        <v>52</v>
      </c>
    </row>
    <row r="30" spans="1:1" x14ac:dyDescent="0.45">
      <c r="A30" t="s">
        <v>53</v>
      </c>
    </row>
    <row r="31" spans="1:1" x14ac:dyDescent="0.45">
      <c r="A31" t="s">
        <v>61</v>
      </c>
    </row>
    <row r="32" spans="1:1" x14ac:dyDescent="0.45">
      <c r="A32" t="s">
        <v>62</v>
      </c>
    </row>
    <row r="33" spans="1:1" x14ac:dyDescent="0.45">
      <c r="A33" t="s">
        <v>63</v>
      </c>
    </row>
    <row r="34" spans="1:1" x14ac:dyDescent="0.45">
      <c r="A34" t="s">
        <v>64</v>
      </c>
    </row>
    <row r="35" spans="1:1" x14ac:dyDescent="0.45">
      <c r="A35" t="s">
        <v>65</v>
      </c>
    </row>
    <row r="36" spans="1:1" x14ac:dyDescent="0.45">
      <c r="A36" t="s">
        <v>66</v>
      </c>
    </row>
    <row r="37" spans="1:1" x14ac:dyDescent="0.45">
      <c r="A37" t="s">
        <v>67</v>
      </c>
    </row>
    <row r="38" spans="1:1" x14ac:dyDescent="0.45">
      <c r="A38" t="s">
        <v>68</v>
      </c>
    </row>
    <row r="39" spans="1:1" x14ac:dyDescent="0.45">
      <c r="A39" t="s">
        <v>69</v>
      </c>
    </row>
    <row r="40" spans="1:1" x14ac:dyDescent="0.45">
      <c r="A40" t="s">
        <v>70</v>
      </c>
    </row>
    <row r="41" spans="1:1" x14ac:dyDescent="0.45">
      <c r="A41" t="s">
        <v>71</v>
      </c>
    </row>
    <row r="42" spans="1:1" x14ac:dyDescent="0.45">
      <c r="A42" t="s">
        <v>72</v>
      </c>
    </row>
    <row r="43" spans="1:1" x14ac:dyDescent="0.45">
      <c r="A43" t="s">
        <v>73</v>
      </c>
    </row>
    <row r="44" spans="1:1" x14ac:dyDescent="0.45">
      <c r="A44" t="s">
        <v>74</v>
      </c>
    </row>
    <row r="45" spans="1:1" x14ac:dyDescent="0.45">
      <c r="A45" t="s">
        <v>75</v>
      </c>
    </row>
    <row r="46" spans="1:1" x14ac:dyDescent="0.45">
      <c r="A46" t="s">
        <v>76</v>
      </c>
    </row>
    <row r="47" spans="1:1" x14ac:dyDescent="0.45">
      <c r="A47" t="s">
        <v>77</v>
      </c>
    </row>
    <row r="48" spans="1:1" x14ac:dyDescent="0.45">
      <c r="A48" t="s">
        <v>79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DC26F-1D9B-4F6F-A606-375461B451F7}">
  <sheetPr>
    <outlinePr showOutlineSymbols="0"/>
  </sheetPr>
  <dimension ref="A1:T117"/>
  <sheetViews>
    <sheetView tabSelected="1" showOutlineSymbols="0" zoomScale="130" zoomScaleNormal="130" workbookViewId="0">
      <pane ySplit="7" topLeftCell="A8" activePane="bottomLeft" state="frozen"/>
      <selection pane="bottomLeft" activeCell="E17" sqref="E17"/>
    </sheetView>
  </sheetViews>
  <sheetFormatPr defaultRowHeight="14.25" outlineLevelCol="2" x14ac:dyDescent="0.45"/>
  <cols>
    <col min="1" max="1" width="25.73046875" bestFit="1" customWidth="1"/>
    <col min="2" max="2" width="16.06640625" customWidth="1"/>
    <col min="3" max="3" width="17.6640625" customWidth="1"/>
    <col min="4" max="4" width="20.73046875" hidden="1" customWidth="1" outlineLevel="2"/>
    <col min="5" max="5" width="12.265625" customWidth="1" outlineLevel="1" collapsed="1"/>
    <col min="6" max="7" width="9.06640625" customWidth="1" outlineLevel="1"/>
    <col min="8" max="8" width="4.59765625" customWidth="1"/>
    <col min="9" max="9" width="15.59765625" customWidth="1" outlineLevel="1"/>
    <col min="10" max="10" width="11.53125" customWidth="1" outlineLevel="1"/>
    <col min="11" max="11" width="12.265625" customWidth="1" outlineLevel="1"/>
    <col min="12" max="12" width="3.796875" customWidth="1"/>
    <col min="13" max="13" width="15.3984375" customWidth="1" outlineLevel="1"/>
    <col min="14" max="14" width="18.9296875" customWidth="1" outlineLevel="1"/>
    <col min="15" max="15" width="13.73046875" customWidth="1" outlineLevel="1"/>
  </cols>
  <sheetData>
    <row r="1" spans="1:20" ht="21" x14ac:dyDescent="0.65">
      <c r="A1" s="19" t="s">
        <v>78</v>
      </c>
      <c r="B1" s="20"/>
    </row>
    <row r="3" spans="1:20" x14ac:dyDescent="0.45">
      <c r="A3" s="1" t="s">
        <v>0</v>
      </c>
      <c r="B3" s="2">
        <v>5</v>
      </c>
      <c r="C3" t="s">
        <v>80</v>
      </c>
      <c r="D3" s="1" t="s">
        <v>54</v>
      </c>
      <c r="E3" s="2">
        <v>6</v>
      </c>
    </row>
    <row r="4" spans="1:20" x14ac:dyDescent="0.45">
      <c r="A4" t="s">
        <v>1</v>
      </c>
      <c r="B4" s="4">
        <f>COUNTA(Namelist!A:A)</f>
        <v>48</v>
      </c>
      <c r="D4" t="s">
        <v>55</v>
      </c>
      <c r="E4" s="10">
        <f>MIN(B3,E3)</f>
        <v>5</v>
      </c>
    </row>
    <row r="5" spans="1:20" x14ac:dyDescent="0.45">
      <c r="A5" s="1" t="s">
        <v>2</v>
      </c>
      <c r="B5" s="5">
        <f>ROUNDUP(B4/E4,0)</f>
        <v>10</v>
      </c>
      <c r="D5" t="s">
        <v>56</v>
      </c>
      <c r="E5" s="10">
        <f>INT(B4/B5)</f>
        <v>4</v>
      </c>
    </row>
    <row r="6" spans="1:20" x14ac:dyDescent="0.45">
      <c r="B6" s="1" t="s">
        <v>8</v>
      </c>
      <c r="C6" s="2" t="b">
        <v>1</v>
      </c>
      <c r="D6" t="s">
        <v>57</v>
      </c>
      <c r="E6" s="10">
        <f>MOD(B4,B5)</f>
        <v>8</v>
      </c>
    </row>
    <row r="7" spans="1:20" x14ac:dyDescent="0.45">
      <c r="A7" s="8" t="s">
        <v>3</v>
      </c>
      <c r="D7" s="6" t="s">
        <v>4</v>
      </c>
      <c r="E7" s="6" t="s">
        <v>5</v>
      </c>
      <c r="F7" s="6" t="s">
        <v>6</v>
      </c>
      <c r="G7" s="6" t="s">
        <v>7</v>
      </c>
      <c r="I7" s="6" t="s">
        <v>9</v>
      </c>
      <c r="J7" s="6" t="s">
        <v>10</v>
      </c>
      <c r="K7" s="6" t="s">
        <v>11</v>
      </c>
      <c r="M7" s="6" t="s">
        <v>12</v>
      </c>
      <c r="N7" s="6" t="s">
        <v>13</v>
      </c>
      <c r="O7" s="6" t="s">
        <v>14</v>
      </c>
      <c r="Q7" s="6" t="s">
        <v>5</v>
      </c>
      <c r="R7" s="6" t="s">
        <v>58</v>
      </c>
      <c r="S7" s="6" t="s">
        <v>59</v>
      </c>
      <c r="T7" s="6" t="s">
        <v>60</v>
      </c>
    </row>
    <row r="8" spans="1:20" x14ac:dyDescent="0.45">
      <c r="A8" s="9" t="str" cm="1">
        <f t="array" ref="A8">IF(E8&gt;$B$5,"",IF(F8=0,"Group "&amp;E8,IF(F8&lt;=INDEX($R$8:$R$57,E8),IF($C$6,INDEX($I$8:$I$57,MATCH(G8,$K$8:$K$57,0)),INDEX(Namelist!$A:$A,G8)),"")))</f>
        <v>Group 1</v>
      </c>
      <c r="D8">
        <f>ROW()-8</f>
        <v>0</v>
      </c>
      <c r="E8">
        <f>MATCH(D8,$T$8:$T$57,1)</f>
        <v>1</v>
      </c>
      <c r="F8" cm="1">
        <f t="array" ref="F8">D8-INDEX($T$8:$T$57,E8)</f>
        <v>0</v>
      </c>
      <c r="G8" cm="1">
        <f t="array" ref="G8">IF(F8=0,0,INDEX($S$8:$S$57,E8)+F8)</f>
        <v>0</v>
      </c>
      <c r="I8" s="3" t="str" cm="1">
        <f t="array" ref="I8">IF(ROW()-7&lt;=$B$4,INDEX(Namelist!$A:$A,ROW()-7),"")</f>
        <v>Elena Vance</v>
      </c>
      <c r="J8">
        <f ca="1">IF(I8="","",RAND())</f>
        <v>0.20580803056432762</v>
      </c>
      <c r="K8">
        <f ca="1">IF(I8="","",_xlfn.RANK.EQ(J8,$J$8:$J$57,1)+COUNTIF($J$8:J8,J8)-1)</f>
        <v>9</v>
      </c>
      <c r="M8" t="str">
        <f>IF(OR(A8="",LEFT(A8,6)="Group "),"",A8)</f>
        <v/>
      </c>
      <c r="N8">
        <f ca="1">IF(I8="","",COUNTIF($M$8:$M$107,I8))</f>
        <v>1</v>
      </c>
      <c r="O8" t="str">
        <f>IF(M8="","",COUNTIF($I$8:$I$57,M8))</f>
        <v/>
      </c>
      <c r="Q8">
        <f>ROW()-7</f>
        <v>1</v>
      </c>
      <c r="R8">
        <f>IF(Q8&gt;$B$5,"",IF(Q8&lt;=$E$6,$E$5+1,$E$5))</f>
        <v>5</v>
      </c>
      <c r="S8">
        <v>0</v>
      </c>
      <c r="T8">
        <f>S8+(Q8-1)</f>
        <v>0</v>
      </c>
    </row>
    <row r="9" spans="1:20" x14ac:dyDescent="0.45">
      <c r="A9" s="9" t="str" cm="1">
        <f t="array" aca="1" ref="A9" ca="1">IF(E9&gt;$B$5,"",IF(F9=0,"Group "&amp;E9,IF(F9&lt;=INDEX($R$8:$R$57,E9),IF($C$6,INDEX($I$8:$I$57,MATCH(G9,$K$8:$K$57,0)),INDEX(Namelist!$A:$A,G9)),"")))</f>
        <v>Kaelen Voss</v>
      </c>
      <c r="D9">
        <f t="shared" ref="D9:D72" si="0">ROW()-8</f>
        <v>1</v>
      </c>
      <c r="E9">
        <f t="shared" ref="E9:E72" si="1">MATCH(D9,$T$8:$T$57,1)</f>
        <v>1</v>
      </c>
      <c r="F9" cm="1">
        <f t="array" ref="F9">D9-INDEX($T$8:$T$57,E9)</f>
        <v>1</v>
      </c>
      <c r="G9" cm="1">
        <f t="array" ref="G9">IF(F9=0,0,INDEX($S$8:$S$57,E9)+F9)</f>
        <v>1</v>
      </c>
      <c r="I9" s="3" t="str" cm="1">
        <f t="array" ref="I9">IF(ROW()-7&lt;=$B$4,INDEX(Namelist!$A:$A,ROW()-7),"")</f>
        <v>Julian Cross</v>
      </c>
      <c r="J9">
        <f t="shared" ref="J9:J57" ca="1" si="2">IF(I9="","",RAND())</f>
        <v>0.85297513597187857</v>
      </c>
      <c r="K9">
        <f ca="1">IF(I9="","",_xlfn.RANK.EQ(J9,$J$8:$J$57,1)+COUNTIF($J$8:J9,J9)-1)</f>
        <v>42</v>
      </c>
      <c r="M9" t="str">
        <f t="shared" ref="M9:M72" ca="1" si="3">IF(OR(A9="",LEFT(A9,6)="Group "),"",A9)</f>
        <v>Kaelen Voss</v>
      </c>
      <c r="N9">
        <f t="shared" ref="N9:N57" ca="1" si="4">IF(I9="","",COUNTIF($M$8:$M$107,I9))</f>
        <v>1</v>
      </c>
      <c r="O9">
        <f t="shared" ref="O9:O72" ca="1" si="5">IF(M9="","",COUNTIF($I$8:$I$57,M9))</f>
        <v>1</v>
      </c>
      <c r="Q9">
        <f>ROW()-7</f>
        <v>2</v>
      </c>
      <c r="R9">
        <f>IF(Q9&gt;$B$5,"",IF(Q9&lt;=$E$6,$E$5+1,$E$5))</f>
        <v>5</v>
      </c>
      <c r="S9">
        <f>S8+IF(R8="",0,R8)</f>
        <v>5</v>
      </c>
      <c r="T9">
        <f>S9+(Q9-1)</f>
        <v>6</v>
      </c>
    </row>
    <row r="10" spans="1:20" x14ac:dyDescent="0.45">
      <c r="A10" s="9" t="str" cm="1">
        <f t="array" aca="1" ref="A10" ca="1">IF(E10&gt;$B$5,"",IF(F10=0,"Group "&amp;E10,IF(F10&lt;=INDEX($R$8:$R$57,E10),IF($C$6,INDEX($I$8:$I$57,MATCH(G10,$K$8:$K$57,0)),INDEX(Namelist!$A:$A,G10)),"")))</f>
        <v>Audrey Hale</v>
      </c>
      <c r="D10">
        <f t="shared" si="0"/>
        <v>2</v>
      </c>
      <c r="E10">
        <f t="shared" si="1"/>
        <v>1</v>
      </c>
      <c r="F10" cm="1">
        <f t="array" ref="F10">D10-INDEX($T$8:$T$57,E10)</f>
        <v>2</v>
      </c>
      <c r="G10" cm="1">
        <f t="array" ref="G10">IF(F10=0,0,INDEX($S$8:$S$57,E10)+F10)</f>
        <v>2</v>
      </c>
      <c r="I10" s="3" t="str" cm="1">
        <f t="array" ref="I10">IF(ROW()-7&lt;=$B$4,INDEX(Namelist!$A:$A,ROW()-7),"")</f>
        <v>Maya Lin</v>
      </c>
      <c r="J10">
        <f t="shared" ca="1" si="2"/>
        <v>0.28664817859948744</v>
      </c>
      <c r="K10">
        <f ca="1">IF(I10="","",_xlfn.RANK.EQ(J10,$J$8:$J$57,1)+COUNTIF($J$8:J10,J10)-1)</f>
        <v>15</v>
      </c>
      <c r="M10" t="str">
        <f t="shared" ca="1" si="3"/>
        <v>Audrey Hale</v>
      </c>
      <c r="N10">
        <f t="shared" ca="1" si="4"/>
        <v>1</v>
      </c>
      <c r="O10">
        <f t="shared" ca="1" si="5"/>
        <v>1</v>
      </c>
      <c r="Q10">
        <f t="shared" ref="Q10:Q57" si="6">ROW()-7</f>
        <v>3</v>
      </c>
      <c r="R10">
        <f t="shared" ref="R10:R57" si="7">IF(Q10&gt;$B$5,"",IF(Q10&lt;=$E$6,$E$5+1,$E$5))</f>
        <v>5</v>
      </c>
      <c r="S10">
        <f t="shared" ref="S10:S57" si="8">S9+IF(R9="",0,R9)</f>
        <v>10</v>
      </c>
      <c r="T10">
        <f t="shared" ref="T10:T57" si="9">S10+(Q10-1)</f>
        <v>12</v>
      </c>
    </row>
    <row r="11" spans="1:20" x14ac:dyDescent="0.45">
      <c r="A11" s="9" t="str" cm="1">
        <f t="array" aca="1" ref="A11" ca="1">IF(E11&gt;$B$5,"",IF(F11=0,"Group "&amp;E11,IF(F11&lt;=INDEX($R$8:$R$57,E11),IF($C$6,INDEX($I$8:$I$57,MATCH(G11,$K$8:$K$57,0)),INDEX(Namelist!$A:$A,G11)),"")))</f>
        <v>Gemma Frost</v>
      </c>
      <c r="D11">
        <f t="shared" si="0"/>
        <v>3</v>
      </c>
      <c r="E11">
        <f t="shared" si="1"/>
        <v>1</v>
      </c>
      <c r="F11" cm="1">
        <f t="array" ref="F11">D11-INDEX($T$8:$T$57,E11)</f>
        <v>3</v>
      </c>
      <c r="G11" cm="1">
        <f t="array" ref="G11">IF(F11=0,0,INDEX($S$8:$S$57,E11)+F11)</f>
        <v>3</v>
      </c>
      <c r="I11" s="3" t="str" cm="1">
        <f t="array" ref="I11">IF(ROW()-7&lt;=$B$4,INDEX(Namelist!$A:$A,ROW()-7),"")</f>
        <v>Liam Sterling</v>
      </c>
      <c r="J11">
        <f t="shared" ca="1" si="2"/>
        <v>0.53836322764739242</v>
      </c>
      <c r="K11">
        <f ca="1">IF(I11="","",_xlfn.RANK.EQ(J11,$J$8:$J$57,1)+COUNTIF($J$8:J11,J11)-1)</f>
        <v>29</v>
      </c>
      <c r="M11" t="str">
        <f t="shared" ca="1" si="3"/>
        <v>Gemma Frost</v>
      </c>
      <c r="N11">
        <f t="shared" ca="1" si="4"/>
        <v>1</v>
      </c>
      <c r="O11">
        <f t="shared" ca="1" si="5"/>
        <v>1</v>
      </c>
      <c r="Q11">
        <f t="shared" si="6"/>
        <v>4</v>
      </c>
      <c r="R11">
        <f t="shared" si="7"/>
        <v>5</v>
      </c>
      <c r="S11">
        <f t="shared" si="8"/>
        <v>15</v>
      </c>
      <c r="T11">
        <f t="shared" si="9"/>
        <v>18</v>
      </c>
    </row>
    <row r="12" spans="1:20" x14ac:dyDescent="0.45">
      <c r="A12" s="9" t="str" cm="1">
        <f t="array" aca="1" ref="A12" ca="1">IF(E12&gt;$B$5,"",IF(F12=0,"Group "&amp;E12,IF(F12&lt;=INDEX($R$8:$R$57,E12),IF($C$6,INDEX($I$8:$I$57,MATCH(G12,$K$8:$K$57,0)),INDEX(Namelist!$A:$A,G12)),"")))</f>
        <v>Caleb Rivera</v>
      </c>
      <c r="D12">
        <f t="shared" si="0"/>
        <v>4</v>
      </c>
      <c r="E12">
        <f t="shared" si="1"/>
        <v>1</v>
      </c>
      <c r="F12" cm="1">
        <f t="array" ref="F12">D12-INDEX($T$8:$T$57,E12)</f>
        <v>4</v>
      </c>
      <c r="G12" cm="1">
        <f t="array" ref="G12">IF(F12=0,0,INDEX($S$8:$S$57,E12)+F12)</f>
        <v>4</v>
      </c>
      <c r="I12" s="3" t="str" cm="1">
        <f t="array" ref="I12">IF(ROW()-7&lt;=$B$4,INDEX(Namelist!$A:$A,ROW()-7),"")</f>
        <v>Sophia Thorne</v>
      </c>
      <c r="J12">
        <f t="shared" ca="1" si="2"/>
        <v>0.98082030961576361</v>
      </c>
      <c r="K12">
        <f ca="1">IF(I12="","",_xlfn.RANK.EQ(J12,$J$8:$J$57,1)+COUNTIF($J$8:J12,J12)-1)</f>
        <v>47</v>
      </c>
      <c r="M12" t="str">
        <f t="shared" ca="1" si="3"/>
        <v>Caleb Rivera</v>
      </c>
      <c r="N12">
        <f t="shared" ca="1" si="4"/>
        <v>1</v>
      </c>
      <c r="O12">
        <f t="shared" ca="1" si="5"/>
        <v>1</v>
      </c>
      <c r="Q12">
        <f t="shared" si="6"/>
        <v>5</v>
      </c>
      <c r="R12">
        <f t="shared" si="7"/>
        <v>5</v>
      </c>
      <c r="S12">
        <f t="shared" si="8"/>
        <v>20</v>
      </c>
      <c r="T12">
        <f t="shared" si="9"/>
        <v>24</v>
      </c>
    </row>
    <row r="13" spans="1:20" x14ac:dyDescent="0.45">
      <c r="A13" s="9" t="str" cm="1">
        <f t="array" aca="1" ref="A13" ca="1">IF(E13&gt;$B$5,"",IF(F13=0,"Group "&amp;E13,IF(F13&lt;=INDEX($R$8:$R$57,E13),IF($C$6,INDEX($I$8:$I$57,MATCH(G13,$K$8:$K$57,0)),INDEX(Namelist!$A:$A,G13)),"")))</f>
        <v>Sebastian Wright</v>
      </c>
      <c r="D13">
        <f t="shared" si="0"/>
        <v>5</v>
      </c>
      <c r="E13">
        <f t="shared" si="1"/>
        <v>1</v>
      </c>
      <c r="F13" cm="1">
        <f t="array" ref="F13">D13-INDEX($T$8:$T$57,E13)</f>
        <v>5</v>
      </c>
      <c r="G13" cm="1">
        <f t="array" ref="G13">IF(F13=0,0,INDEX($S$8:$S$57,E13)+F13)</f>
        <v>5</v>
      </c>
      <c r="I13" s="3" t="str" cm="1">
        <f t="array" ref="I13">IF(ROW()-7&lt;=$B$4,INDEX(Namelist!$A:$A,ROW()-7),"")</f>
        <v>Caleb Rivera</v>
      </c>
      <c r="J13">
        <f t="shared" ca="1" si="2"/>
        <v>7.6332221642100406E-2</v>
      </c>
      <c r="K13">
        <f ca="1">IF(I13="","",_xlfn.RANK.EQ(J13,$J$8:$J$57,1)+COUNTIF($J$8:J13,J13)-1)</f>
        <v>4</v>
      </c>
      <c r="M13" t="str">
        <f t="shared" ca="1" si="3"/>
        <v>Sebastian Wright</v>
      </c>
      <c r="N13">
        <f t="shared" ca="1" si="4"/>
        <v>1</v>
      </c>
      <c r="O13">
        <f t="shared" ca="1" si="5"/>
        <v>1</v>
      </c>
      <c r="Q13">
        <f t="shared" si="6"/>
        <v>6</v>
      </c>
      <c r="R13">
        <f t="shared" si="7"/>
        <v>5</v>
      </c>
      <c r="S13">
        <f t="shared" si="8"/>
        <v>25</v>
      </c>
      <c r="T13">
        <f t="shared" si="9"/>
        <v>30</v>
      </c>
    </row>
    <row r="14" spans="1:20" x14ac:dyDescent="0.45">
      <c r="A14" s="9" t="str" cm="1">
        <f t="array" ref="A14">IF(E14&gt;$B$5,"",IF(F14=0,"Group "&amp;E14,IF(F14&lt;=INDEX($R$8:$R$57,E14),IF($C$6,INDEX($I$8:$I$57,MATCH(G14,$K$8:$K$57,0)),INDEX(Namelist!$A:$A,G14)),"")))</f>
        <v>Group 2</v>
      </c>
      <c r="D14">
        <f t="shared" si="0"/>
        <v>6</v>
      </c>
      <c r="E14">
        <f t="shared" si="1"/>
        <v>2</v>
      </c>
      <c r="F14" cm="1">
        <f t="array" ref="F14">D14-INDEX($T$8:$T$57,E14)</f>
        <v>0</v>
      </c>
      <c r="G14" cm="1">
        <f t="array" ref="G14">IF(F14=0,0,INDEX($S$8:$S$57,E14)+F14)</f>
        <v>0</v>
      </c>
      <c r="I14" s="3" t="str" cm="1">
        <f t="array" ref="I14">IF(ROW()-7&lt;=$B$4,INDEX(Namelist!$A:$A,ROW()-7),"")</f>
        <v>Nora Vance</v>
      </c>
      <c r="J14">
        <f t="shared" ca="1" si="2"/>
        <v>0.70932012351477702</v>
      </c>
      <c r="K14">
        <f ca="1">IF(I14="","",_xlfn.RANK.EQ(J14,$J$8:$J$57,1)+COUNTIF($J$8:J14,J14)-1)</f>
        <v>35</v>
      </c>
      <c r="M14" t="str">
        <f t="shared" si="3"/>
        <v/>
      </c>
      <c r="N14">
        <f t="shared" ca="1" si="4"/>
        <v>1</v>
      </c>
      <c r="O14" t="str">
        <f t="shared" si="5"/>
        <v/>
      </c>
      <c r="Q14">
        <f t="shared" si="6"/>
        <v>7</v>
      </c>
      <c r="R14">
        <f t="shared" si="7"/>
        <v>5</v>
      </c>
      <c r="S14">
        <f t="shared" si="8"/>
        <v>30</v>
      </c>
      <c r="T14">
        <f t="shared" si="9"/>
        <v>36</v>
      </c>
    </row>
    <row r="15" spans="1:20" x14ac:dyDescent="0.45">
      <c r="A15" s="9" t="str" cm="1">
        <f t="array" aca="1" ref="A15" ca="1">IF(E15&gt;$B$5,"",IF(F15=0,"Group "&amp;E15,IF(F15&lt;=INDEX($R$8:$R$57,E15),IF($C$6,INDEX($I$8:$I$57,MATCH(G15,$K$8:$K$57,0)),INDEX(Namelist!$A:$A,G15)),"")))</f>
        <v>Aria Sterling</v>
      </c>
      <c r="D15">
        <f t="shared" si="0"/>
        <v>7</v>
      </c>
      <c r="E15">
        <f t="shared" si="1"/>
        <v>2</v>
      </c>
      <c r="F15" cm="1">
        <f t="array" ref="F15">D15-INDEX($T$8:$T$57,E15)</f>
        <v>1</v>
      </c>
      <c r="G15" cm="1">
        <f t="array" ref="G15">IF(F15=0,0,INDEX($S$8:$S$57,E15)+F15)</f>
        <v>6</v>
      </c>
      <c r="I15" s="3" t="str" cm="1">
        <f t="array" ref="I15">IF(ROW()-7&lt;=$B$4,INDEX(Namelist!$A:$A,ROW()-7),"")</f>
        <v>Ethan Brooks</v>
      </c>
      <c r="J15">
        <f t="shared" ca="1" si="2"/>
        <v>0.79628599825759283</v>
      </c>
      <c r="K15">
        <f ca="1">IF(I15="","",_xlfn.RANK.EQ(J15,$J$8:$J$57,1)+COUNTIF($J$8:J15,J15)-1)</f>
        <v>39</v>
      </c>
      <c r="M15" t="str">
        <f t="shared" ca="1" si="3"/>
        <v>Aria Sterling</v>
      </c>
      <c r="N15">
        <f t="shared" ca="1" si="4"/>
        <v>1</v>
      </c>
      <c r="O15">
        <f t="shared" ca="1" si="5"/>
        <v>1</v>
      </c>
      <c r="Q15">
        <f t="shared" si="6"/>
        <v>8</v>
      </c>
      <c r="R15">
        <f t="shared" si="7"/>
        <v>5</v>
      </c>
      <c r="S15">
        <f t="shared" si="8"/>
        <v>35</v>
      </c>
      <c r="T15">
        <f t="shared" si="9"/>
        <v>42</v>
      </c>
    </row>
    <row r="16" spans="1:20" x14ac:dyDescent="0.45">
      <c r="A16" s="9" t="str" cm="1">
        <f t="array" aca="1" ref="A16" ca="1">IF(E16&gt;$B$5,"",IF(F16=0,"Group "&amp;E16,IF(F16&lt;=INDEX($R$8:$R$57,E16),IF($C$6,INDEX($I$8:$I$57,MATCH(G16,$K$8:$K$57,0)),INDEX(Namelist!$A:$A,G16)),"")))</f>
        <v>Gavin Ross</v>
      </c>
      <c r="D16">
        <f t="shared" si="0"/>
        <v>8</v>
      </c>
      <c r="E16">
        <f t="shared" si="1"/>
        <v>2</v>
      </c>
      <c r="F16" cm="1">
        <f t="array" ref="F16">D16-INDEX($T$8:$T$57,E16)</f>
        <v>2</v>
      </c>
      <c r="G16" cm="1">
        <f t="array" ref="G16">IF(F16=0,0,INDEX($S$8:$S$57,E16)+F16)</f>
        <v>7</v>
      </c>
      <c r="I16" s="3" t="str" cm="1">
        <f t="array" ref="I16">IF(ROW()-7&lt;=$B$4,INDEX(Namelist!$A:$A,ROW()-7),"")</f>
        <v>Chloe Bennett</v>
      </c>
      <c r="J16">
        <f t="shared" ca="1" si="2"/>
        <v>0.79831856180435012</v>
      </c>
      <c r="K16">
        <f ca="1">IF(I16="","",_xlfn.RANK.EQ(J16,$J$8:$J$57,1)+COUNTIF($J$8:J16,J16)-1)</f>
        <v>40</v>
      </c>
      <c r="M16" t="str">
        <f t="shared" ca="1" si="3"/>
        <v>Gavin Ross</v>
      </c>
      <c r="N16">
        <f t="shared" ca="1" si="4"/>
        <v>1</v>
      </c>
      <c r="O16">
        <f t="shared" ca="1" si="5"/>
        <v>1</v>
      </c>
      <c r="Q16">
        <f t="shared" si="6"/>
        <v>9</v>
      </c>
      <c r="R16">
        <f t="shared" si="7"/>
        <v>4</v>
      </c>
      <c r="S16">
        <f t="shared" si="8"/>
        <v>40</v>
      </c>
      <c r="T16">
        <f t="shared" si="9"/>
        <v>48</v>
      </c>
    </row>
    <row r="17" spans="1:20" x14ac:dyDescent="0.45">
      <c r="A17" s="9" t="str" cm="1">
        <f t="array" aca="1" ref="A17" ca="1">IF(E17&gt;$B$5,"",IF(F17=0,"Group "&amp;E17,IF(F17&lt;=INDEX($R$8:$R$57,E17),IF($C$6,INDEX($I$8:$I$57,MATCH(G17,$K$8:$K$57,0)),INDEX(Namelist!$A:$A,G17)),"")))</f>
        <v>Tristan Vance</v>
      </c>
      <c r="D17">
        <f t="shared" si="0"/>
        <v>9</v>
      </c>
      <c r="E17">
        <f t="shared" si="1"/>
        <v>2</v>
      </c>
      <c r="F17" cm="1">
        <f t="array" ref="F17">D17-INDEX($T$8:$T$57,E17)</f>
        <v>3</v>
      </c>
      <c r="G17" cm="1">
        <f t="array" ref="G17">IF(F17=0,0,INDEX($S$8:$S$57,E17)+F17)</f>
        <v>8</v>
      </c>
      <c r="I17" s="3" t="str" cm="1">
        <f t="array" ref="I17">IF(ROW()-7&lt;=$B$4,INDEX(Namelist!$A:$A,ROW()-7),"")</f>
        <v>Lucas Hayes</v>
      </c>
      <c r="J17">
        <f t="shared" ca="1" si="2"/>
        <v>0.34577377544774135</v>
      </c>
      <c r="K17">
        <f ca="1">IF(I17="","",_xlfn.RANK.EQ(J17,$J$8:$J$57,1)+COUNTIF($J$8:J17,J17)-1)</f>
        <v>18</v>
      </c>
      <c r="M17" t="str">
        <f t="shared" ca="1" si="3"/>
        <v>Tristan Vance</v>
      </c>
      <c r="N17">
        <f t="shared" ca="1" si="4"/>
        <v>1</v>
      </c>
      <c r="O17">
        <f t="shared" ca="1" si="5"/>
        <v>1</v>
      </c>
      <c r="Q17">
        <f t="shared" si="6"/>
        <v>10</v>
      </c>
      <c r="R17">
        <f t="shared" si="7"/>
        <v>4</v>
      </c>
      <c r="S17">
        <f t="shared" si="8"/>
        <v>44</v>
      </c>
      <c r="T17">
        <f t="shared" si="9"/>
        <v>53</v>
      </c>
    </row>
    <row r="18" spans="1:20" x14ac:dyDescent="0.45">
      <c r="A18" s="9" t="str" cm="1">
        <f t="array" aca="1" ref="A18" ca="1">IF(E18&gt;$B$5,"",IF(F18=0,"Group "&amp;E18,IF(F18&lt;=INDEX($R$8:$R$57,E18),IF($C$6,INDEX($I$8:$I$57,MATCH(G18,$K$8:$K$57,0)),INDEX(Namelist!$A:$A,G18)),"")))</f>
        <v>Elena Vance</v>
      </c>
      <c r="D18">
        <f t="shared" si="0"/>
        <v>10</v>
      </c>
      <c r="E18">
        <f t="shared" si="1"/>
        <v>2</v>
      </c>
      <c r="F18" cm="1">
        <f t="array" ref="F18">D18-INDEX($T$8:$T$57,E18)</f>
        <v>4</v>
      </c>
      <c r="G18" cm="1">
        <f t="array" ref="G18">IF(F18=0,0,INDEX($S$8:$S$57,E18)+F18)</f>
        <v>9</v>
      </c>
      <c r="I18" s="3" t="str" cm="1">
        <f t="array" ref="I18">IF(ROW()-7&lt;=$B$4,INDEX(Namelist!$A:$A,ROW()-7),"")</f>
        <v>Clara Mercer</v>
      </c>
      <c r="J18">
        <f t="shared" ca="1" si="2"/>
        <v>0.2313775338868761</v>
      </c>
      <c r="K18">
        <f ca="1">IF(I18="","",_xlfn.RANK.EQ(J18,$J$8:$J$57,1)+COUNTIF($J$8:J18,J18)-1)</f>
        <v>11</v>
      </c>
      <c r="M18" t="str">
        <f t="shared" ca="1" si="3"/>
        <v>Elena Vance</v>
      </c>
      <c r="N18">
        <f t="shared" ca="1" si="4"/>
        <v>1</v>
      </c>
      <c r="O18">
        <f t="shared" ca="1" si="5"/>
        <v>1</v>
      </c>
      <c r="Q18">
        <f t="shared" si="6"/>
        <v>11</v>
      </c>
      <c r="R18" t="str">
        <f t="shared" si="7"/>
        <v/>
      </c>
      <c r="S18">
        <f t="shared" si="8"/>
        <v>48</v>
      </c>
      <c r="T18">
        <f t="shared" si="9"/>
        <v>58</v>
      </c>
    </row>
    <row r="19" spans="1:20" x14ac:dyDescent="0.45">
      <c r="A19" s="9" t="str" cm="1">
        <f t="array" aca="1" ref="A19" ca="1">IF(E19&gt;$B$5,"",IF(F19=0,"Group "&amp;E19,IF(F19&lt;=INDEX($R$8:$R$57,E19),IF($C$6,INDEX($I$8:$I$57,MATCH(G19,$K$8:$K$57,0)),INDEX(Namelist!$A:$A,G19)),"")))</f>
        <v>Max Wong</v>
      </c>
      <c r="D19">
        <f t="shared" si="0"/>
        <v>11</v>
      </c>
      <c r="E19">
        <f t="shared" si="1"/>
        <v>2</v>
      </c>
      <c r="F19" cm="1">
        <f t="array" ref="F19">D19-INDEX($T$8:$T$57,E19)</f>
        <v>5</v>
      </c>
      <c r="G19" cm="1">
        <f t="array" ref="G19">IF(F19=0,0,INDEX($S$8:$S$57,E19)+F19)</f>
        <v>10</v>
      </c>
      <c r="I19" s="3" t="str" cm="1">
        <f t="array" ref="I19">IF(ROW()-7&lt;=$B$4,INDEX(Namelist!$A:$A,ROW()-7),"")</f>
        <v>Owen Gallagher</v>
      </c>
      <c r="J19">
        <f t="shared" ca="1" si="2"/>
        <v>0.28919330195364146</v>
      </c>
      <c r="K19">
        <f ca="1">IF(I19="","",_xlfn.RANK.EQ(J19,$J$8:$J$57,1)+COUNTIF($J$8:J19,J19)-1)</f>
        <v>16</v>
      </c>
      <c r="M19" t="str">
        <f t="shared" ca="1" si="3"/>
        <v>Max Wong</v>
      </c>
      <c r="N19">
        <f t="shared" ca="1" si="4"/>
        <v>1</v>
      </c>
      <c r="O19">
        <f t="shared" ca="1" si="5"/>
        <v>1</v>
      </c>
      <c r="Q19">
        <f t="shared" si="6"/>
        <v>12</v>
      </c>
      <c r="R19" t="str">
        <f t="shared" si="7"/>
        <v/>
      </c>
      <c r="S19">
        <f t="shared" si="8"/>
        <v>48</v>
      </c>
      <c r="T19">
        <f t="shared" si="9"/>
        <v>59</v>
      </c>
    </row>
    <row r="20" spans="1:20" x14ac:dyDescent="0.45">
      <c r="A20" s="9" t="str" cm="1">
        <f t="array" ref="A20">IF(E20&gt;$B$5,"",IF(F20=0,"Group "&amp;E20,IF(F20&lt;=INDEX($R$8:$R$57,E20),IF($C$6,INDEX($I$8:$I$57,MATCH(G20,$K$8:$K$57,0)),INDEX(Namelist!$A:$A,G20)),"")))</f>
        <v>Group 3</v>
      </c>
      <c r="D20">
        <f t="shared" si="0"/>
        <v>12</v>
      </c>
      <c r="E20">
        <f t="shared" si="1"/>
        <v>3</v>
      </c>
      <c r="F20" cm="1">
        <f t="array" ref="F20">D20-INDEX($T$8:$T$57,E20)</f>
        <v>0</v>
      </c>
      <c r="G20" cm="1">
        <f t="array" ref="G20">IF(F20=0,0,INDEX($S$8:$S$57,E20)+F20)</f>
        <v>0</v>
      </c>
      <c r="I20" s="3" t="str" cm="1">
        <f t="array" ref="I20">IF(ROW()-7&lt;=$B$4,INDEX(Namelist!$A:$A,ROW()-7),"")</f>
        <v>Zoe Chen</v>
      </c>
      <c r="J20">
        <f t="shared" ca="1" si="2"/>
        <v>0.48938364901226972</v>
      </c>
      <c r="K20">
        <f ca="1">IF(I20="","",_xlfn.RANK.EQ(J20,$J$8:$J$57,1)+COUNTIF($J$8:J20,J20)-1)</f>
        <v>26</v>
      </c>
      <c r="M20" t="str">
        <f t="shared" si="3"/>
        <v/>
      </c>
      <c r="N20">
        <f t="shared" ca="1" si="4"/>
        <v>1</v>
      </c>
      <c r="O20" t="str">
        <f t="shared" si="5"/>
        <v/>
      </c>
      <c r="Q20">
        <f t="shared" si="6"/>
        <v>13</v>
      </c>
      <c r="R20" t="str">
        <f t="shared" si="7"/>
        <v/>
      </c>
      <c r="S20">
        <f t="shared" si="8"/>
        <v>48</v>
      </c>
      <c r="T20">
        <f t="shared" si="9"/>
        <v>60</v>
      </c>
    </row>
    <row r="21" spans="1:20" x14ac:dyDescent="0.45">
      <c r="A21" s="9" t="str" cm="1">
        <f t="array" aca="1" ref="A21" ca="1">IF(E21&gt;$B$5,"",IF(F21=0,"Group "&amp;E21,IF(F21&lt;=INDEX($R$8:$R$57,E21),IF($C$6,INDEX($I$8:$I$57,MATCH(G21,$K$8:$K$57,0)),INDEX(Namelist!$A:$A,G21)),"")))</f>
        <v>Clara Mercer</v>
      </c>
      <c r="D21">
        <f t="shared" si="0"/>
        <v>13</v>
      </c>
      <c r="E21">
        <f t="shared" si="1"/>
        <v>3</v>
      </c>
      <c r="F21" cm="1">
        <f t="array" ref="F21">D21-INDEX($T$8:$T$57,E21)</f>
        <v>1</v>
      </c>
      <c r="G21" cm="1">
        <f t="array" ref="G21">IF(F21=0,0,INDEX($S$8:$S$57,E21)+F21)</f>
        <v>11</v>
      </c>
      <c r="I21" s="3" t="str" cm="1">
        <f t="array" ref="I21">IF(ROW()-7&lt;=$B$4,INDEX(Namelist!$A:$A,ROW()-7),"")</f>
        <v>Gavin Ross</v>
      </c>
      <c r="J21">
        <f t="shared" ca="1" si="2"/>
        <v>0.10755584692947939</v>
      </c>
      <c r="K21">
        <f ca="1">IF(I21="","",_xlfn.RANK.EQ(J21,$J$8:$J$57,1)+COUNTIF($J$8:J21,J21)-1)</f>
        <v>7</v>
      </c>
      <c r="M21" t="str">
        <f t="shared" ca="1" si="3"/>
        <v>Clara Mercer</v>
      </c>
      <c r="N21">
        <f t="shared" ca="1" si="4"/>
        <v>1</v>
      </c>
      <c r="O21">
        <f t="shared" ca="1" si="5"/>
        <v>1</v>
      </c>
      <c r="Q21">
        <f t="shared" si="6"/>
        <v>14</v>
      </c>
      <c r="R21" t="str">
        <f t="shared" si="7"/>
        <v/>
      </c>
      <c r="S21">
        <f t="shared" si="8"/>
        <v>48</v>
      </c>
      <c r="T21">
        <f t="shared" si="9"/>
        <v>61</v>
      </c>
    </row>
    <row r="22" spans="1:20" x14ac:dyDescent="0.45">
      <c r="A22" s="9" t="str" cm="1">
        <f t="array" aca="1" ref="A22" ca="1">IF(E22&gt;$B$5,"",IF(F22=0,"Group "&amp;E22,IF(F22&lt;=INDEX($R$8:$R$57,E22),IF($C$6,INDEX($I$8:$I$57,MATCH(G22,$K$8:$K$57,0)),INDEX(Namelist!$A:$A,G22)),"")))</f>
        <v>Jett Harper</v>
      </c>
      <c r="D22">
        <f t="shared" si="0"/>
        <v>14</v>
      </c>
      <c r="E22">
        <f t="shared" si="1"/>
        <v>3</v>
      </c>
      <c r="F22" cm="1">
        <f t="array" ref="F22">D22-INDEX($T$8:$T$57,E22)</f>
        <v>2</v>
      </c>
      <c r="G22" cm="1">
        <f t="array" ref="G22">IF(F22=0,0,INDEX($S$8:$S$57,E22)+F22)</f>
        <v>12</v>
      </c>
      <c r="I22" s="3" t="str" cm="1">
        <f t="array" ref="I22">IF(ROW()-7&lt;=$B$4,INDEX(Namelist!$A:$A,ROW()-7),"")</f>
        <v>Audrey Hale</v>
      </c>
      <c r="J22">
        <f t="shared" ca="1" si="2"/>
        <v>2.7785346079713502E-2</v>
      </c>
      <c r="K22">
        <f ca="1">IF(I22="","",_xlfn.RANK.EQ(J22,$J$8:$J$57,1)+COUNTIF($J$8:J22,J22)-1)</f>
        <v>2</v>
      </c>
      <c r="M22" t="str">
        <f t="shared" ca="1" si="3"/>
        <v>Jett Harper</v>
      </c>
      <c r="N22">
        <f t="shared" ca="1" si="4"/>
        <v>1</v>
      </c>
      <c r="O22">
        <f t="shared" ca="1" si="5"/>
        <v>1</v>
      </c>
      <c r="Q22">
        <f t="shared" si="6"/>
        <v>15</v>
      </c>
      <c r="R22" t="str">
        <f t="shared" si="7"/>
        <v/>
      </c>
      <c r="S22">
        <f t="shared" si="8"/>
        <v>48</v>
      </c>
      <c r="T22">
        <f t="shared" si="9"/>
        <v>62</v>
      </c>
    </row>
    <row r="23" spans="1:20" x14ac:dyDescent="0.45">
      <c r="A23" s="9" t="str" cm="1">
        <f t="array" aca="1" ref="A23" ca="1">IF(E23&gt;$B$5,"",IF(F23=0,"Group "&amp;E23,IF(F23&lt;=INDEX($R$8:$R$57,E23),IF($C$6,INDEX($I$8:$I$57,MATCH(G23,$K$8:$K$57,0)),INDEX(Namelist!$A:$A,G23)),"")))</f>
        <v>Tristan Cole</v>
      </c>
      <c r="D23">
        <f t="shared" si="0"/>
        <v>15</v>
      </c>
      <c r="E23">
        <f t="shared" si="1"/>
        <v>3</v>
      </c>
      <c r="F23" cm="1">
        <f t="array" ref="F23">D23-INDEX($T$8:$T$57,E23)</f>
        <v>3</v>
      </c>
      <c r="G23" cm="1">
        <f t="array" ref="G23">IF(F23=0,0,INDEX($S$8:$S$57,E23)+F23)</f>
        <v>13</v>
      </c>
      <c r="I23" s="3" t="str" cm="1">
        <f t="array" ref="I23">IF(ROW()-7&lt;=$B$4,INDEX(Namelist!$A:$A,ROW()-7),"")</f>
        <v>Silas Knight</v>
      </c>
      <c r="J23">
        <f t="shared" ca="1" si="2"/>
        <v>0.69629780819994891</v>
      </c>
      <c r="K23">
        <f ca="1">IF(I23="","",_xlfn.RANK.EQ(J23,$J$8:$J$57,1)+COUNTIF($J$8:J23,J23)-1)</f>
        <v>34</v>
      </c>
      <c r="M23" t="str">
        <f t="shared" ca="1" si="3"/>
        <v>Tristan Cole</v>
      </c>
      <c r="N23">
        <f t="shared" ca="1" si="4"/>
        <v>1</v>
      </c>
      <c r="O23">
        <f t="shared" ca="1" si="5"/>
        <v>1</v>
      </c>
      <c r="Q23">
        <f t="shared" si="6"/>
        <v>16</v>
      </c>
      <c r="R23" t="str">
        <f t="shared" si="7"/>
        <v/>
      </c>
      <c r="S23">
        <f t="shared" si="8"/>
        <v>48</v>
      </c>
      <c r="T23">
        <f t="shared" si="9"/>
        <v>63</v>
      </c>
    </row>
    <row r="24" spans="1:20" x14ac:dyDescent="0.45">
      <c r="A24" s="9" t="str" cm="1">
        <f t="array" aca="1" ref="A24" ca="1">IF(E24&gt;$B$5,"",IF(F24=0,"Group "&amp;E24,IF(F24&lt;=INDEX($R$8:$R$57,E24),IF($C$6,INDEX($I$8:$I$57,MATCH(G24,$K$8:$K$57,0)),INDEX(Namelist!$A:$A,G24)),"")))</f>
        <v>Isla Bishop</v>
      </c>
      <c r="D24">
        <f t="shared" si="0"/>
        <v>16</v>
      </c>
      <c r="E24">
        <f t="shared" si="1"/>
        <v>3</v>
      </c>
      <c r="F24" cm="1">
        <f t="array" ref="F24">D24-INDEX($T$8:$T$57,E24)</f>
        <v>4</v>
      </c>
      <c r="G24" cm="1">
        <f t="array" ref="G24">IF(F24=0,0,INDEX($S$8:$S$57,E24)+F24)</f>
        <v>14</v>
      </c>
      <c r="I24" s="3" t="str" cm="1">
        <f t="array" ref="I24">IF(ROW()-7&lt;=$B$4,INDEX(Namelist!$A:$A,ROW()-7),"")</f>
        <v>Hannah Winters</v>
      </c>
      <c r="J24">
        <f t="shared" ca="1" si="2"/>
        <v>0.65109015671551107</v>
      </c>
      <c r="K24">
        <f ca="1">IF(I24="","",_xlfn.RANK.EQ(J24,$J$8:$J$57,1)+COUNTIF($J$8:J24,J24)-1)</f>
        <v>33</v>
      </c>
      <c r="M24" t="str">
        <f t="shared" ca="1" si="3"/>
        <v>Isla Bishop</v>
      </c>
      <c r="N24">
        <f t="shared" ca="1" si="4"/>
        <v>1</v>
      </c>
      <c r="O24">
        <f t="shared" ca="1" si="5"/>
        <v>1</v>
      </c>
      <c r="Q24">
        <f t="shared" si="6"/>
        <v>17</v>
      </c>
      <c r="R24" t="str">
        <f t="shared" si="7"/>
        <v/>
      </c>
      <c r="S24">
        <f t="shared" si="8"/>
        <v>48</v>
      </c>
      <c r="T24">
        <f t="shared" si="9"/>
        <v>64</v>
      </c>
    </row>
    <row r="25" spans="1:20" x14ac:dyDescent="0.45">
      <c r="A25" s="9" t="str" cm="1">
        <f t="array" aca="1" ref="A25" ca="1">IF(E25&gt;$B$5,"",IF(F25=0,"Group "&amp;E25,IF(F25&lt;=INDEX($R$8:$R$57,E25),IF($C$6,INDEX($I$8:$I$57,MATCH(G25,$K$8:$K$57,0)),INDEX(Namelist!$A:$A,G25)),"")))</f>
        <v>Maya Lin</v>
      </c>
      <c r="D25">
        <f t="shared" si="0"/>
        <v>17</v>
      </c>
      <c r="E25">
        <f t="shared" si="1"/>
        <v>3</v>
      </c>
      <c r="F25" cm="1">
        <f t="array" ref="F25">D25-INDEX($T$8:$T$57,E25)</f>
        <v>5</v>
      </c>
      <c r="G25" cm="1">
        <f t="array" ref="G25">IF(F25=0,0,INDEX($S$8:$S$57,E25)+F25)</f>
        <v>15</v>
      </c>
      <c r="I25" s="3" t="str" cm="1">
        <f t="array" ref="I25">IF(ROW()-7&lt;=$B$4,INDEX(Namelist!$A:$A,ROW()-7),"")</f>
        <v>Felix Montgomery</v>
      </c>
      <c r="J25">
        <f t="shared" ca="1" si="2"/>
        <v>0.99302526643057654</v>
      </c>
      <c r="K25">
        <f ca="1">IF(I25="","",_xlfn.RANK.EQ(J25,$J$8:$J$57,1)+COUNTIF($J$8:J25,J25)-1)</f>
        <v>48</v>
      </c>
      <c r="M25" t="str">
        <f t="shared" ca="1" si="3"/>
        <v>Maya Lin</v>
      </c>
      <c r="N25">
        <f t="shared" ca="1" si="4"/>
        <v>1</v>
      </c>
      <c r="O25">
        <f t="shared" ca="1" si="5"/>
        <v>1</v>
      </c>
      <c r="Q25">
        <f t="shared" si="6"/>
        <v>18</v>
      </c>
      <c r="R25" t="str">
        <f t="shared" si="7"/>
        <v/>
      </c>
      <c r="S25">
        <f t="shared" si="8"/>
        <v>48</v>
      </c>
      <c r="T25">
        <f t="shared" si="9"/>
        <v>65</v>
      </c>
    </row>
    <row r="26" spans="1:20" x14ac:dyDescent="0.45">
      <c r="A26" s="9" t="str" cm="1">
        <f t="array" ref="A26">IF(E26&gt;$B$5,"",IF(F26=0,"Group "&amp;E26,IF(F26&lt;=INDEX($R$8:$R$57,E26),IF($C$6,INDEX($I$8:$I$57,MATCH(G26,$K$8:$K$57,0)),INDEX(Namelist!$A:$A,G26)),"")))</f>
        <v>Group 4</v>
      </c>
      <c r="D26">
        <f t="shared" si="0"/>
        <v>18</v>
      </c>
      <c r="E26">
        <f t="shared" si="1"/>
        <v>4</v>
      </c>
      <c r="F26" cm="1">
        <f t="array" ref="F26">D26-INDEX($T$8:$T$57,E26)</f>
        <v>0</v>
      </c>
      <c r="G26" cm="1">
        <f t="array" ref="G26">IF(F26=0,0,INDEX($S$8:$S$57,E26)+F26)</f>
        <v>0</v>
      </c>
      <c r="I26" s="3" t="str" cm="1">
        <f t="array" ref="I26">IF(ROW()-7&lt;=$B$4,INDEX(Namelist!$A:$A,ROW()-7),"")</f>
        <v>Ivy Shaw</v>
      </c>
      <c r="J26">
        <f t="shared" ca="1" si="2"/>
        <v>0.49944684781274529</v>
      </c>
      <c r="K26">
        <f ca="1">IF(I26="","",_xlfn.RANK.EQ(J26,$J$8:$J$57,1)+COUNTIF($J$8:J26,J26)-1)</f>
        <v>28</v>
      </c>
      <c r="M26" t="str">
        <f t="shared" si="3"/>
        <v/>
      </c>
      <c r="N26">
        <f t="shared" ca="1" si="4"/>
        <v>1</v>
      </c>
      <c r="O26" t="str">
        <f t="shared" si="5"/>
        <v/>
      </c>
      <c r="Q26">
        <f t="shared" si="6"/>
        <v>19</v>
      </c>
      <c r="R26" t="str">
        <f t="shared" si="7"/>
        <v/>
      </c>
      <c r="S26">
        <f t="shared" si="8"/>
        <v>48</v>
      </c>
      <c r="T26">
        <f t="shared" si="9"/>
        <v>66</v>
      </c>
    </row>
    <row r="27" spans="1:20" x14ac:dyDescent="0.45">
      <c r="A27" s="9" t="str" cm="1">
        <f t="array" aca="1" ref="A27" ca="1">IF(E27&gt;$B$5,"",IF(F27=0,"Group "&amp;E27,IF(F27&lt;=INDEX($R$8:$R$57,E27),IF($C$6,INDEX($I$8:$I$57,MATCH(G27,$K$8:$K$57,0)),INDEX(Namelist!$A:$A,G27)),"")))</f>
        <v>Owen Gallagher</v>
      </c>
      <c r="D27">
        <f t="shared" si="0"/>
        <v>19</v>
      </c>
      <c r="E27">
        <f t="shared" si="1"/>
        <v>4</v>
      </c>
      <c r="F27" cm="1">
        <f t="array" ref="F27">D27-INDEX($T$8:$T$57,E27)</f>
        <v>1</v>
      </c>
      <c r="G27" cm="1">
        <f t="array" ref="G27">IF(F27=0,0,INDEX($S$8:$S$57,E27)+F27)</f>
        <v>16</v>
      </c>
      <c r="I27" s="3" t="str" cm="1">
        <f t="array" ref="I27">IF(ROW()-7&lt;=$B$4,INDEX(Namelist!$A:$A,ROW()-7),"")</f>
        <v>Leo Mercer</v>
      </c>
      <c r="J27">
        <f t="shared" ca="1" si="2"/>
        <v>0.293563989076434</v>
      </c>
      <c r="K27">
        <f ca="1">IF(I27="","",_xlfn.RANK.EQ(J27,$J$8:$J$57,1)+COUNTIF($J$8:J27,J27)-1)</f>
        <v>17</v>
      </c>
      <c r="M27" t="str">
        <f t="shared" ca="1" si="3"/>
        <v>Owen Gallagher</v>
      </c>
      <c r="N27">
        <f t="shared" ca="1" si="4"/>
        <v>1</v>
      </c>
      <c r="O27">
        <f t="shared" ca="1" si="5"/>
        <v>1</v>
      </c>
      <c r="Q27">
        <f t="shared" si="6"/>
        <v>20</v>
      </c>
      <c r="R27" t="str">
        <f t="shared" si="7"/>
        <v/>
      </c>
      <c r="S27">
        <f t="shared" si="8"/>
        <v>48</v>
      </c>
      <c r="T27">
        <f t="shared" si="9"/>
        <v>67</v>
      </c>
    </row>
    <row r="28" spans="1:20" x14ac:dyDescent="0.45">
      <c r="A28" s="9" t="str" cm="1">
        <f t="array" aca="1" ref="A28" ca="1">IF(E28&gt;$B$5,"",IF(F28=0,"Group "&amp;E28,IF(F28&lt;=INDEX($R$8:$R$57,E28),IF($C$6,INDEX($I$8:$I$57,MATCH(G28,$K$8:$K$57,0)),INDEX(Namelist!$A:$A,G28)),"")))</f>
        <v>Leo Mercer</v>
      </c>
      <c r="D28">
        <f t="shared" si="0"/>
        <v>20</v>
      </c>
      <c r="E28">
        <f t="shared" si="1"/>
        <v>4</v>
      </c>
      <c r="F28" cm="1">
        <f t="array" ref="F28">D28-INDEX($T$8:$T$57,E28)</f>
        <v>2</v>
      </c>
      <c r="G28" cm="1">
        <f t="array" ref="G28">IF(F28=0,0,INDEX($S$8:$S$57,E28)+F28)</f>
        <v>17</v>
      </c>
      <c r="I28" s="3" t="str" cm="1">
        <f t="array" ref="I28">IF(ROW()-7&lt;=$B$4,INDEX(Namelist!$A:$A,ROW()-7),"")</f>
        <v>Stella Park</v>
      </c>
      <c r="J28">
        <f t="shared" ca="1" si="2"/>
        <v>0.92939513183052846</v>
      </c>
      <c r="K28">
        <f ca="1">IF(I28="","",_xlfn.RANK.EQ(J28,$J$8:$J$57,1)+COUNTIF($J$8:J28,J28)-1)</f>
        <v>45</v>
      </c>
      <c r="M28" t="str">
        <f t="shared" ca="1" si="3"/>
        <v>Leo Mercer</v>
      </c>
      <c r="N28">
        <f t="shared" ca="1" si="4"/>
        <v>1</v>
      </c>
      <c r="O28">
        <f t="shared" ca="1" si="5"/>
        <v>1</v>
      </c>
      <c r="Q28">
        <f t="shared" si="6"/>
        <v>21</v>
      </c>
      <c r="R28" t="str">
        <f t="shared" si="7"/>
        <v/>
      </c>
      <c r="S28">
        <f t="shared" si="8"/>
        <v>48</v>
      </c>
      <c r="T28">
        <f t="shared" si="9"/>
        <v>68</v>
      </c>
    </row>
    <row r="29" spans="1:20" x14ac:dyDescent="0.45">
      <c r="A29" s="9" t="str" cm="1">
        <f t="array" aca="1" ref="A29" ca="1">IF(E29&gt;$B$5,"",IF(F29=0,"Group "&amp;E29,IF(F29&lt;=INDEX($R$8:$R$57,E29),IF($C$6,INDEX($I$8:$I$57,MATCH(G29,$K$8:$K$57,0)),INDEX(Namelist!$A:$A,G29)),"")))</f>
        <v>Lucas Hayes</v>
      </c>
      <c r="D29">
        <f t="shared" si="0"/>
        <v>21</v>
      </c>
      <c r="E29">
        <f t="shared" si="1"/>
        <v>4</v>
      </c>
      <c r="F29" cm="1">
        <f t="array" ref="F29">D29-INDEX($T$8:$T$57,E29)</f>
        <v>3</v>
      </c>
      <c r="G29" cm="1">
        <f t="array" ref="G29">IF(F29=0,0,INDEX($S$8:$S$57,E29)+F29)</f>
        <v>18</v>
      </c>
      <c r="I29" s="3" t="str" cm="1">
        <f t="array" ref="I29">IF(ROW()-7&lt;=$B$4,INDEX(Namelist!$A:$A,ROW()-7),"")</f>
        <v>Jasper Reed</v>
      </c>
      <c r="J29">
        <f t="shared" ca="1" si="2"/>
        <v>0.47695084467994819</v>
      </c>
      <c r="K29">
        <f ca="1">IF(I29="","",_xlfn.RANK.EQ(J29,$J$8:$J$57,1)+COUNTIF($J$8:J29,J29)-1)</f>
        <v>24</v>
      </c>
      <c r="M29" t="str">
        <f t="shared" ca="1" si="3"/>
        <v>Lucas Hayes</v>
      </c>
      <c r="N29">
        <f t="shared" ca="1" si="4"/>
        <v>1</v>
      </c>
      <c r="O29">
        <f t="shared" ca="1" si="5"/>
        <v>1</v>
      </c>
      <c r="Q29">
        <f t="shared" si="6"/>
        <v>22</v>
      </c>
      <c r="R29" t="str">
        <f t="shared" si="7"/>
        <v/>
      </c>
      <c r="S29">
        <f t="shared" si="8"/>
        <v>48</v>
      </c>
      <c r="T29">
        <f t="shared" si="9"/>
        <v>69</v>
      </c>
    </row>
    <row r="30" spans="1:20" x14ac:dyDescent="0.45">
      <c r="A30" s="9" t="str" cm="1">
        <f t="array" aca="1" ref="A30" ca="1">IF(E30&gt;$B$5,"",IF(F30=0,"Group "&amp;E30,IF(F30&lt;=INDEX($R$8:$R$57,E30),IF($C$6,INDEX($I$8:$I$57,MATCH(G30,$K$8:$K$57,0)),INDEX(Namelist!$A:$A,G30)),"")))</f>
        <v>Dorian Drake</v>
      </c>
      <c r="D30">
        <f t="shared" si="0"/>
        <v>22</v>
      </c>
      <c r="E30">
        <f t="shared" si="1"/>
        <v>4</v>
      </c>
      <c r="F30" cm="1">
        <f t="array" ref="F30">D30-INDEX($T$8:$T$57,E30)</f>
        <v>4</v>
      </c>
      <c r="G30" cm="1">
        <f t="array" ref="G30">IF(F30=0,0,INDEX($S$8:$S$57,E30)+F30)</f>
        <v>19</v>
      </c>
      <c r="I30" s="3" t="str" cm="1">
        <f t="array" ref="I30">IF(ROW()-7&lt;=$B$4,INDEX(Namelist!$A:$A,ROW()-7),"")</f>
        <v>Isla Bishop</v>
      </c>
      <c r="J30">
        <f t="shared" ca="1" si="2"/>
        <v>0.27648871704728928</v>
      </c>
      <c r="K30">
        <f ca="1">IF(I30="","",_xlfn.RANK.EQ(J30,$J$8:$J$57,1)+COUNTIF($J$8:J30,J30)-1)</f>
        <v>14</v>
      </c>
      <c r="M30" t="str">
        <f t="shared" ca="1" si="3"/>
        <v>Dorian Drake</v>
      </c>
      <c r="N30">
        <f t="shared" ca="1" si="4"/>
        <v>1</v>
      </c>
      <c r="O30">
        <f t="shared" ca="1" si="5"/>
        <v>1</v>
      </c>
      <c r="Q30">
        <f t="shared" si="6"/>
        <v>23</v>
      </c>
      <c r="R30" t="str">
        <f t="shared" si="7"/>
        <v/>
      </c>
      <c r="S30">
        <f t="shared" si="8"/>
        <v>48</v>
      </c>
      <c r="T30">
        <f t="shared" si="9"/>
        <v>70</v>
      </c>
    </row>
    <row r="31" spans="1:20" x14ac:dyDescent="0.45">
      <c r="A31" s="9" t="str" cm="1">
        <f t="array" aca="1" ref="A31" ca="1">IF(E31&gt;$B$5,"",IF(F31=0,"Group "&amp;E31,IF(F31&lt;=INDEX($R$8:$R$57,E31),IF($C$6,INDEX($I$8:$I$57,MATCH(G31,$K$8:$K$57,0)),INDEX(Namelist!$A:$A,G31)),"")))</f>
        <v>Nina Hayes</v>
      </c>
      <c r="D31">
        <f t="shared" si="0"/>
        <v>23</v>
      </c>
      <c r="E31">
        <f t="shared" si="1"/>
        <v>4</v>
      </c>
      <c r="F31" cm="1">
        <f t="array" ref="F31">D31-INDEX($T$8:$T$57,E31)</f>
        <v>5</v>
      </c>
      <c r="G31" cm="1">
        <f t="array" ref="G31">IF(F31=0,0,INDEX($S$8:$S$57,E31)+F31)</f>
        <v>20</v>
      </c>
      <c r="I31" s="3" t="str" cm="1">
        <f t="array" ref="I31">IF(ROW()-7&lt;=$B$4,INDEX(Namelist!$A:$A,ROW()-7),"")</f>
        <v>Aaron Finch</v>
      </c>
      <c r="J31">
        <f t="shared" ca="1" si="2"/>
        <v>0.91200823420627741</v>
      </c>
      <c r="K31">
        <f ca="1">IF(I31="","",_xlfn.RANK.EQ(J31,$J$8:$J$57,1)+COUNTIF($J$8:J31,J31)-1)</f>
        <v>44</v>
      </c>
      <c r="M31" t="str">
        <f t="shared" ca="1" si="3"/>
        <v>Nina Hayes</v>
      </c>
      <c r="N31">
        <f t="shared" ca="1" si="4"/>
        <v>1</v>
      </c>
      <c r="O31">
        <f t="shared" ca="1" si="5"/>
        <v>1</v>
      </c>
      <c r="Q31">
        <f t="shared" si="6"/>
        <v>24</v>
      </c>
      <c r="R31" t="str">
        <f t="shared" si="7"/>
        <v/>
      </c>
      <c r="S31">
        <f t="shared" si="8"/>
        <v>48</v>
      </c>
      <c r="T31">
        <f t="shared" si="9"/>
        <v>71</v>
      </c>
    </row>
    <row r="32" spans="1:20" x14ac:dyDescent="0.45">
      <c r="A32" s="9" t="str" cm="1">
        <f t="array" ref="A32">IF(E32&gt;$B$5,"",IF(F32=0,"Group "&amp;E32,IF(F32&lt;=INDEX($R$8:$R$57,E32),IF($C$6,INDEX($I$8:$I$57,MATCH(G32,$K$8:$K$57,0)),INDEX(Namelist!$A:$A,G32)),"")))</f>
        <v>Group 5</v>
      </c>
      <c r="D32">
        <f t="shared" si="0"/>
        <v>24</v>
      </c>
      <c r="E32">
        <f t="shared" si="1"/>
        <v>5</v>
      </c>
      <c r="F32" cm="1">
        <f t="array" ref="F32">D32-INDEX($T$8:$T$57,E32)</f>
        <v>0</v>
      </c>
      <c r="G32" cm="1">
        <f t="array" ref="G32">IF(F32=0,0,INDEX($S$8:$S$57,E32)+F32)</f>
        <v>0</v>
      </c>
      <c r="I32" s="3" t="str" cm="1">
        <f t="array" ref="I32">IF(ROW()-7&lt;=$B$4,INDEX(Namelist!$A:$A,ROW()-7),"")</f>
        <v>Maya Patel</v>
      </c>
      <c r="J32">
        <f t="shared" ca="1" si="2"/>
        <v>0.44257431115221813</v>
      </c>
      <c r="K32">
        <f ca="1">IF(I32="","",_xlfn.RANK.EQ(J32,$J$8:$J$57,1)+COUNTIF($J$8:J32,J32)-1)</f>
        <v>22</v>
      </c>
      <c r="M32" t="str">
        <f t="shared" si="3"/>
        <v/>
      </c>
      <c r="N32">
        <f t="shared" ca="1" si="4"/>
        <v>1</v>
      </c>
      <c r="O32" t="str">
        <f t="shared" si="5"/>
        <v/>
      </c>
      <c r="Q32">
        <f t="shared" si="6"/>
        <v>25</v>
      </c>
      <c r="R32" t="str">
        <f t="shared" si="7"/>
        <v/>
      </c>
      <c r="S32">
        <f t="shared" si="8"/>
        <v>48</v>
      </c>
      <c r="T32">
        <f t="shared" si="9"/>
        <v>72</v>
      </c>
    </row>
    <row r="33" spans="1:20" x14ac:dyDescent="0.45">
      <c r="A33" s="9" t="str" cm="1">
        <f t="array" aca="1" ref="A33" ca="1">IF(E33&gt;$B$5,"",IF(F33=0,"Group "&amp;E33,IF(F33&lt;=INDEX($R$8:$R$57,E33),IF($C$6,INDEX($I$8:$I$57,MATCH(G33,$K$8:$K$57,0)),INDEX(Namelist!$A:$A,G33)),"")))</f>
        <v>Lyra Vance</v>
      </c>
      <c r="D33">
        <f t="shared" si="0"/>
        <v>25</v>
      </c>
      <c r="E33">
        <f t="shared" si="1"/>
        <v>5</v>
      </c>
      <c r="F33" cm="1">
        <f t="array" ref="F33">D33-INDEX($T$8:$T$57,E33)</f>
        <v>1</v>
      </c>
      <c r="G33" cm="1">
        <f t="array" ref="G33">IF(F33=0,0,INDEX($S$8:$S$57,E33)+F33)</f>
        <v>21</v>
      </c>
      <c r="I33" s="3" t="str" cm="1">
        <f t="array" ref="I33">IF(ROW()-7&lt;=$B$4,INDEX(Namelist!$A:$A,ROW()-7),"")</f>
        <v>Dominic Cole</v>
      </c>
      <c r="J33">
        <f t="shared" ca="1" si="2"/>
        <v>0.56435871675194504</v>
      </c>
      <c r="K33">
        <f ca="1">IF(I33="","",_xlfn.RANK.EQ(J33,$J$8:$J$57,1)+COUNTIF($J$8:J33,J33)-1)</f>
        <v>30</v>
      </c>
      <c r="M33" t="str">
        <f t="shared" ca="1" si="3"/>
        <v>Lyra Vance</v>
      </c>
      <c r="N33">
        <f t="shared" ca="1" si="4"/>
        <v>1</v>
      </c>
      <c r="O33">
        <f t="shared" ca="1" si="5"/>
        <v>1</v>
      </c>
      <c r="Q33">
        <f t="shared" si="6"/>
        <v>26</v>
      </c>
      <c r="R33" t="str">
        <f t="shared" si="7"/>
        <v/>
      </c>
      <c r="S33">
        <f t="shared" si="8"/>
        <v>48</v>
      </c>
      <c r="T33">
        <f t="shared" si="9"/>
        <v>73</v>
      </c>
    </row>
    <row r="34" spans="1:20" x14ac:dyDescent="0.45">
      <c r="A34" s="9" t="str" cm="1">
        <f t="array" aca="1" ref="A34" ca="1">IF(E34&gt;$B$5,"",IF(F34=0,"Group "&amp;E34,IF(F34&lt;=INDEX($R$8:$R$57,E34),IF($C$6,INDEX($I$8:$I$57,MATCH(G34,$K$8:$K$57,0)),INDEX(Namelist!$A:$A,G34)),"")))</f>
        <v>Maya Patel</v>
      </c>
      <c r="D34">
        <f t="shared" si="0"/>
        <v>26</v>
      </c>
      <c r="E34">
        <f t="shared" si="1"/>
        <v>5</v>
      </c>
      <c r="F34" cm="1">
        <f t="array" ref="F34">D34-INDEX($T$8:$T$57,E34)</f>
        <v>2</v>
      </c>
      <c r="G34" cm="1">
        <f t="array" ref="G34">IF(F34=0,0,INDEX($S$8:$S$57,E34)+F34)</f>
        <v>22</v>
      </c>
      <c r="I34" s="3" t="str" cm="1">
        <f t="array" ref="I34">IF(ROW()-7&lt;=$B$4,INDEX(Namelist!$A:$A,ROW()-7),"")</f>
        <v>Nina Hayes</v>
      </c>
      <c r="J34">
        <f t="shared" ca="1" si="2"/>
        <v>0.42717069180759248</v>
      </c>
      <c r="K34">
        <f ca="1">IF(I34="","",_xlfn.RANK.EQ(J34,$J$8:$J$57,1)+COUNTIF($J$8:J34,J34)-1)</f>
        <v>20</v>
      </c>
      <c r="M34" t="str">
        <f t="shared" ca="1" si="3"/>
        <v>Maya Patel</v>
      </c>
      <c r="N34">
        <f t="shared" ca="1" si="4"/>
        <v>1</v>
      </c>
      <c r="O34">
        <f t="shared" ca="1" si="5"/>
        <v>1</v>
      </c>
      <c r="Q34">
        <f t="shared" si="6"/>
        <v>27</v>
      </c>
      <c r="R34" t="str">
        <f t="shared" si="7"/>
        <v/>
      </c>
      <c r="S34">
        <f t="shared" si="8"/>
        <v>48</v>
      </c>
      <c r="T34">
        <f t="shared" si="9"/>
        <v>74</v>
      </c>
    </row>
    <row r="35" spans="1:20" x14ac:dyDescent="0.45">
      <c r="A35" s="9" t="str" cm="1">
        <f t="array" aca="1" ref="A35" ca="1">IF(E35&gt;$B$5,"",IF(F35=0,"Group "&amp;E35,IF(F35&lt;=INDEX($R$8:$R$57,E35),IF($C$6,INDEX($I$8:$I$57,MATCH(G35,$K$8:$K$57,0)),INDEX(Namelist!$A:$A,G35)),"")))</f>
        <v>John Tan</v>
      </c>
      <c r="D35">
        <f t="shared" si="0"/>
        <v>27</v>
      </c>
      <c r="E35">
        <f t="shared" si="1"/>
        <v>5</v>
      </c>
      <c r="F35" cm="1">
        <f t="array" ref="F35">D35-INDEX($T$8:$T$57,E35)</f>
        <v>3</v>
      </c>
      <c r="G35" cm="1">
        <f t="array" ref="G35">IF(F35=0,0,INDEX($S$8:$S$57,E35)+F35)</f>
        <v>23</v>
      </c>
      <c r="I35" s="3" t="str" cm="1">
        <f t="array" ref="I35">IF(ROW()-7&lt;=$B$4,INDEX(Namelist!$A:$A,ROW()-7),"")</f>
        <v>Tristan Vance</v>
      </c>
      <c r="J35">
        <f t="shared" ca="1" si="2"/>
        <v>0.13392943318817807</v>
      </c>
      <c r="K35">
        <f ca="1">IF(I35="","",_xlfn.RANK.EQ(J35,$J$8:$J$57,1)+COUNTIF($J$8:J35,J35)-1)</f>
        <v>8</v>
      </c>
      <c r="M35" t="str">
        <f t="shared" ca="1" si="3"/>
        <v>John Tan</v>
      </c>
      <c r="N35">
        <f t="shared" ca="1" si="4"/>
        <v>1</v>
      </c>
      <c r="O35">
        <f t="shared" ca="1" si="5"/>
        <v>1</v>
      </c>
      <c r="Q35">
        <f t="shared" si="6"/>
        <v>28</v>
      </c>
      <c r="R35" t="str">
        <f t="shared" si="7"/>
        <v/>
      </c>
      <c r="S35">
        <f t="shared" si="8"/>
        <v>48</v>
      </c>
      <c r="T35">
        <f t="shared" si="9"/>
        <v>75</v>
      </c>
    </row>
    <row r="36" spans="1:20" x14ac:dyDescent="0.45">
      <c r="A36" s="9" t="str" cm="1">
        <f t="array" aca="1" ref="A36" ca="1">IF(E36&gt;$B$5,"",IF(F36=0,"Group "&amp;E36,IF(F36&lt;=INDEX($R$8:$R$57,E36),IF($C$6,INDEX($I$8:$I$57,MATCH(G36,$K$8:$K$57,0)),INDEX(Namelist!$A:$A,G36)),"")))</f>
        <v>Jasper Reed</v>
      </c>
      <c r="D36">
        <f t="shared" si="0"/>
        <v>28</v>
      </c>
      <c r="E36">
        <f t="shared" si="1"/>
        <v>5</v>
      </c>
      <c r="F36" cm="1">
        <f t="array" ref="F36">D36-INDEX($T$8:$T$57,E36)</f>
        <v>4</v>
      </c>
      <c r="G36" cm="1">
        <f t="array" ref="G36">IF(F36=0,0,INDEX($S$8:$S$57,E36)+F36)</f>
        <v>24</v>
      </c>
      <c r="I36" s="3" t="str" cm="1">
        <f t="array" ref="I36">IF(ROW()-7&lt;=$B$4,INDEX(Namelist!$A:$A,ROW()-7),"")</f>
        <v>Violet O'Connor</v>
      </c>
      <c r="J36">
        <f t="shared" ca="1" si="2"/>
        <v>0.49032946796035493</v>
      </c>
      <c r="K36">
        <f ca="1">IF(I36="","",_xlfn.RANK.EQ(J36,$J$8:$J$57,1)+COUNTIF($J$8:J36,J36)-1)</f>
        <v>27</v>
      </c>
      <c r="M36" t="str">
        <f t="shared" ca="1" si="3"/>
        <v>Jasper Reed</v>
      </c>
      <c r="N36">
        <f t="shared" ca="1" si="4"/>
        <v>1</v>
      </c>
      <c r="O36">
        <f t="shared" ca="1" si="5"/>
        <v>1</v>
      </c>
      <c r="Q36">
        <f t="shared" si="6"/>
        <v>29</v>
      </c>
      <c r="R36" t="str">
        <f t="shared" si="7"/>
        <v/>
      </c>
      <c r="S36">
        <f t="shared" si="8"/>
        <v>48</v>
      </c>
      <c r="T36">
        <f t="shared" si="9"/>
        <v>76</v>
      </c>
    </row>
    <row r="37" spans="1:20" x14ac:dyDescent="0.45">
      <c r="A37" s="9" t="str" cm="1">
        <f t="array" aca="1" ref="A37" ca="1">IF(E37&gt;$B$5,"",IF(F37=0,"Group "&amp;E37,IF(F37&lt;=INDEX($R$8:$R$57,E37),IF($C$6,INDEX($I$8:$I$57,MATCH(G37,$K$8:$K$57,0)),INDEX(Namelist!$A:$A,G37)),"")))</f>
        <v>Ezra Radcliffe</v>
      </c>
      <c r="D37">
        <f t="shared" si="0"/>
        <v>29</v>
      </c>
      <c r="E37">
        <f t="shared" si="1"/>
        <v>5</v>
      </c>
      <c r="F37" cm="1">
        <f t="array" ref="F37">D37-INDEX($T$8:$T$57,E37)</f>
        <v>5</v>
      </c>
      <c r="G37" cm="1">
        <f t="array" ref="G37">IF(F37=0,0,INDEX($S$8:$S$57,E37)+F37)</f>
        <v>25</v>
      </c>
      <c r="I37" s="3" t="str" cm="1">
        <f t="array" ref="I37">IF(ROW()-7&lt;=$B$4,INDEX(Namelist!$A:$A,ROW()-7),"")</f>
        <v>Xavier Drake</v>
      </c>
      <c r="J37">
        <f t="shared" ca="1" si="2"/>
        <v>0.6420326164939969</v>
      </c>
      <c r="K37">
        <f ca="1">IF(I37="","",_xlfn.RANK.EQ(J37,$J$8:$J$57,1)+COUNTIF($J$8:J37,J37)-1)</f>
        <v>32</v>
      </c>
      <c r="M37" t="str">
        <f t="shared" ca="1" si="3"/>
        <v>Ezra Radcliffe</v>
      </c>
      <c r="N37">
        <f t="shared" ca="1" si="4"/>
        <v>1</v>
      </c>
      <c r="O37">
        <f t="shared" ca="1" si="5"/>
        <v>1</v>
      </c>
      <c r="Q37">
        <f t="shared" si="6"/>
        <v>30</v>
      </c>
      <c r="R37" t="str">
        <f t="shared" si="7"/>
        <v/>
      </c>
      <c r="S37">
        <f t="shared" si="8"/>
        <v>48</v>
      </c>
      <c r="T37">
        <f t="shared" si="9"/>
        <v>77</v>
      </c>
    </row>
    <row r="38" spans="1:20" x14ac:dyDescent="0.45">
      <c r="A38" s="9" t="str" cm="1">
        <f t="array" ref="A38">IF(E38&gt;$B$5,"",IF(F38=0,"Group "&amp;E38,IF(F38&lt;=INDEX($R$8:$R$57,E38),IF($C$6,INDEX($I$8:$I$57,MATCH(G38,$K$8:$K$57,0)),INDEX(Namelist!$A:$A,G38)),"")))</f>
        <v>Group 6</v>
      </c>
      <c r="D38">
        <f t="shared" si="0"/>
        <v>30</v>
      </c>
      <c r="E38">
        <f t="shared" si="1"/>
        <v>6</v>
      </c>
      <c r="F38" cm="1">
        <f t="array" ref="F38">D38-INDEX($T$8:$T$57,E38)</f>
        <v>0</v>
      </c>
      <c r="G38" cm="1">
        <f t="array" ref="G38">IF(F38=0,0,INDEX($S$8:$S$57,E38)+F38)</f>
        <v>0</v>
      </c>
      <c r="I38" s="3" t="str" cm="1">
        <f t="array" ref="I38">IF(ROW()-7&lt;=$B$4,INDEX(Namelist!$A:$A,ROW()-7),"")</f>
        <v>Sebastian Wright</v>
      </c>
      <c r="J38">
        <f t="shared" ca="1" si="2"/>
        <v>8.1287202974382189E-2</v>
      </c>
      <c r="K38">
        <f ca="1">IF(I38="","",_xlfn.RANK.EQ(J38,$J$8:$J$57,1)+COUNTIF($J$8:J38,J38)-1)</f>
        <v>5</v>
      </c>
      <c r="M38" t="str">
        <f t="shared" si="3"/>
        <v/>
      </c>
      <c r="N38">
        <f t="shared" ca="1" si="4"/>
        <v>1</v>
      </c>
      <c r="O38" t="str">
        <f t="shared" si="5"/>
        <v/>
      </c>
      <c r="Q38">
        <f t="shared" si="6"/>
        <v>31</v>
      </c>
      <c r="R38" t="str">
        <f t="shared" si="7"/>
        <v/>
      </c>
      <c r="S38">
        <f t="shared" si="8"/>
        <v>48</v>
      </c>
      <c r="T38">
        <f t="shared" si="9"/>
        <v>78</v>
      </c>
    </row>
    <row r="39" spans="1:20" x14ac:dyDescent="0.45">
      <c r="A39" s="9" t="str" cm="1">
        <f t="array" aca="1" ref="A39" ca="1">IF(E39&gt;$B$5,"",IF(F39=0,"Group "&amp;E39,IF(F39&lt;=INDEX($R$8:$R$57,E39),IF($C$6,INDEX($I$8:$I$57,MATCH(G39,$K$8:$K$57,0)),INDEX(Namelist!$A:$A,G39)),"")))</f>
        <v>Zoe Chen</v>
      </c>
      <c r="D39">
        <f t="shared" si="0"/>
        <v>31</v>
      </c>
      <c r="E39">
        <f t="shared" si="1"/>
        <v>6</v>
      </c>
      <c r="F39" cm="1">
        <f t="array" ref="F39">D39-INDEX($T$8:$T$57,E39)</f>
        <v>1</v>
      </c>
      <c r="G39" cm="1">
        <f t="array" ref="G39">IF(F39=0,0,INDEX($S$8:$S$57,E39)+F39)</f>
        <v>26</v>
      </c>
      <c r="I39" s="3" t="str" cm="1">
        <f t="array" ref="I39">IF(ROW()-7&lt;=$B$4,INDEX(Namelist!$A:$A,ROW()-7),"")</f>
        <v>Amara Brooks</v>
      </c>
      <c r="J39">
        <f t="shared" ca="1" si="2"/>
        <v>0.95858504645468945</v>
      </c>
      <c r="K39">
        <f ca="1">IF(I39="","",_xlfn.RANK.EQ(J39,$J$8:$J$57,1)+COUNTIF($J$8:J39,J39)-1)</f>
        <v>46</v>
      </c>
      <c r="M39" t="str">
        <f t="shared" ca="1" si="3"/>
        <v>Zoe Chen</v>
      </c>
      <c r="N39">
        <f t="shared" ca="1" si="4"/>
        <v>1</v>
      </c>
      <c r="O39">
        <f t="shared" ca="1" si="5"/>
        <v>1</v>
      </c>
      <c r="Q39">
        <f t="shared" si="6"/>
        <v>32</v>
      </c>
      <c r="R39" t="str">
        <f t="shared" si="7"/>
        <v/>
      </c>
      <c r="S39">
        <f t="shared" si="8"/>
        <v>48</v>
      </c>
      <c r="T39">
        <f t="shared" si="9"/>
        <v>79</v>
      </c>
    </row>
    <row r="40" spans="1:20" x14ac:dyDescent="0.45">
      <c r="A40" s="9" t="str" cm="1">
        <f t="array" aca="1" ref="A40" ca="1">IF(E40&gt;$B$5,"",IF(F40=0,"Group "&amp;E40,IF(F40&lt;=INDEX($R$8:$R$57,E40),IF($C$6,INDEX($I$8:$I$57,MATCH(G40,$K$8:$K$57,0)),INDEX(Namelist!$A:$A,G40)),"")))</f>
        <v>Violet O'Connor</v>
      </c>
      <c r="D40">
        <f t="shared" si="0"/>
        <v>32</v>
      </c>
      <c r="E40">
        <f t="shared" si="1"/>
        <v>6</v>
      </c>
      <c r="F40" cm="1">
        <f t="array" ref="F40">D40-INDEX($T$8:$T$57,E40)</f>
        <v>2</v>
      </c>
      <c r="G40" cm="1">
        <f t="array" ref="G40">IF(F40=0,0,INDEX($S$8:$S$57,E40)+F40)</f>
        <v>27</v>
      </c>
      <c r="I40" s="3" t="str" cm="1">
        <f t="array" ref="I40">IF(ROW()-7&lt;=$B$4,INDEX(Namelist!$A:$A,ROW()-7),"")</f>
        <v>Declan Archer</v>
      </c>
      <c r="J40">
        <f t="shared" ca="1" si="2"/>
        <v>0.73126588046329233</v>
      </c>
      <c r="K40">
        <f ca="1">IF(I40="","",_xlfn.RANK.EQ(J40,$J$8:$J$57,1)+COUNTIF($J$8:J40,J40)-1)</f>
        <v>37</v>
      </c>
      <c r="M40" t="str">
        <f t="shared" ca="1" si="3"/>
        <v>Violet O'Connor</v>
      </c>
      <c r="N40">
        <f t="shared" ca="1" si="4"/>
        <v>1</v>
      </c>
      <c r="O40">
        <f t="shared" ca="1" si="5"/>
        <v>1</v>
      </c>
      <c r="Q40">
        <f t="shared" si="6"/>
        <v>33</v>
      </c>
      <c r="R40" t="str">
        <f t="shared" si="7"/>
        <v/>
      </c>
      <c r="S40">
        <f t="shared" si="8"/>
        <v>48</v>
      </c>
      <c r="T40">
        <f t="shared" si="9"/>
        <v>80</v>
      </c>
    </row>
    <row r="41" spans="1:20" x14ac:dyDescent="0.45">
      <c r="A41" s="9" t="str" cm="1">
        <f t="array" aca="1" ref="A41" ca="1">IF(E41&gt;$B$5,"",IF(F41=0,"Group "&amp;E41,IF(F41&lt;=INDEX($R$8:$R$57,E41),IF($C$6,INDEX($I$8:$I$57,MATCH(G41,$K$8:$K$57,0)),INDEX(Namelist!$A:$A,G41)),"")))</f>
        <v>Ivy Shaw</v>
      </c>
      <c r="D41">
        <f t="shared" si="0"/>
        <v>33</v>
      </c>
      <c r="E41">
        <f t="shared" si="1"/>
        <v>6</v>
      </c>
      <c r="F41" cm="1">
        <f t="array" ref="F41">D41-INDEX($T$8:$T$57,E41)</f>
        <v>3</v>
      </c>
      <c r="G41" cm="1">
        <f t="array" ref="G41">IF(F41=0,0,INDEX($S$8:$S$57,E41)+F41)</f>
        <v>28</v>
      </c>
      <c r="I41" s="3" t="str" cm="1">
        <f t="array" ref="I41">IF(ROW()-7&lt;=$B$4,INDEX(Namelist!$A:$A,ROW()-7),"")</f>
        <v>Gemma Frost</v>
      </c>
      <c r="J41">
        <f t="shared" ca="1" si="2"/>
        <v>4.9436099132619038E-2</v>
      </c>
      <c r="K41">
        <f ca="1">IF(I41="","",_xlfn.RANK.EQ(J41,$J$8:$J$57,1)+COUNTIF($J$8:J41,J41)-1)</f>
        <v>3</v>
      </c>
      <c r="M41" t="str">
        <f t="shared" ca="1" si="3"/>
        <v>Ivy Shaw</v>
      </c>
      <c r="N41">
        <f t="shared" ca="1" si="4"/>
        <v>1</v>
      </c>
      <c r="O41">
        <f t="shared" ca="1" si="5"/>
        <v>1</v>
      </c>
      <c r="Q41">
        <f t="shared" si="6"/>
        <v>34</v>
      </c>
      <c r="R41" t="str">
        <f t="shared" si="7"/>
        <v/>
      </c>
      <c r="S41">
        <f t="shared" si="8"/>
        <v>48</v>
      </c>
      <c r="T41">
        <f t="shared" si="9"/>
        <v>81</v>
      </c>
    </row>
    <row r="42" spans="1:20" x14ac:dyDescent="0.45">
      <c r="A42" s="9" t="str" cm="1">
        <f t="array" aca="1" ref="A42" ca="1">IF(E42&gt;$B$5,"",IF(F42=0,"Group "&amp;E42,IF(F42&lt;=INDEX($R$8:$R$57,E42),IF($C$6,INDEX($I$8:$I$57,MATCH(G42,$K$8:$K$57,0)),INDEX(Namelist!$A:$A,G42)),"")))</f>
        <v>Liam Sterling</v>
      </c>
      <c r="D42">
        <f t="shared" si="0"/>
        <v>34</v>
      </c>
      <c r="E42">
        <f t="shared" si="1"/>
        <v>6</v>
      </c>
      <c r="F42" cm="1">
        <f t="array" ref="F42">D42-INDEX($T$8:$T$57,E42)</f>
        <v>4</v>
      </c>
      <c r="G42" cm="1">
        <f t="array" ref="G42">IF(F42=0,0,INDEX($S$8:$S$57,E42)+F42)</f>
        <v>29</v>
      </c>
      <c r="I42" s="3" t="str" cm="1">
        <f t="array" ref="I42">IF(ROW()-7&lt;=$B$4,INDEX(Namelist!$A:$A,ROW()-7),"")</f>
        <v>Kaelen Voss</v>
      </c>
      <c r="J42">
        <f t="shared" ca="1" si="2"/>
        <v>1.7794937279518641E-2</v>
      </c>
      <c r="K42">
        <f ca="1">IF(I42="","",_xlfn.RANK.EQ(J42,$J$8:$J$57,1)+COUNTIF($J$8:J42,J42)-1)</f>
        <v>1</v>
      </c>
      <c r="M42" t="str">
        <f t="shared" ca="1" si="3"/>
        <v>Liam Sterling</v>
      </c>
      <c r="N42">
        <f t="shared" ca="1" si="4"/>
        <v>1</v>
      </c>
      <c r="O42">
        <f t="shared" ca="1" si="5"/>
        <v>1</v>
      </c>
      <c r="Q42">
        <f t="shared" si="6"/>
        <v>35</v>
      </c>
      <c r="R42" t="str">
        <f t="shared" si="7"/>
        <v/>
      </c>
      <c r="S42">
        <f t="shared" si="8"/>
        <v>48</v>
      </c>
      <c r="T42">
        <f t="shared" si="9"/>
        <v>82</v>
      </c>
    </row>
    <row r="43" spans="1:20" x14ac:dyDescent="0.45">
      <c r="A43" s="9" t="str" cm="1">
        <f t="array" aca="1" ref="A43" ca="1">IF(E43&gt;$B$5,"",IF(F43=0,"Group "&amp;E43,IF(F43&lt;=INDEX($R$8:$R$57,E43),IF($C$6,INDEX($I$8:$I$57,MATCH(G43,$K$8:$K$57,0)),INDEX(Namelist!$A:$A,G43)),"")))</f>
        <v>Dominic Cole</v>
      </c>
      <c r="D43">
        <f t="shared" si="0"/>
        <v>35</v>
      </c>
      <c r="E43">
        <f t="shared" si="1"/>
        <v>6</v>
      </c>
      <c r="F43" cm="1">
        <f t="array" ref="F43">D43-INDEX($T$8:$T$57,E43)</f>
        <v>5</v>
      </c>
      <c r="G43" cm="1">
        <f t="array" ref="G43">IF(F43=0,0,INDEX($S$8:$S$57,E43)+F43)</f>
        <v>30</v>
      </c>
      <c r="I43" s="3" t="str" cm="1">
        <f t="array" ref="I43">IF(ROW()-7&lt;=$B$4,INDEX(Namelist!$A:$A,ROW()-7),"")</f>
        <v>Seraphina Holt</v>
      </c>
      <c r="J43">
        <f t="shared" ca="1" si="2"/>
        <v>0.72602598190930467</v>
      </c>
      <c r="K43">
        <f ca="1">IF(I43="","",_xlfn.RANK.EQ(J43,$J$8:$J$57,1)+COUNTIF($J$8:J43,J43)-1)</f>
        <v>36</v>
      </c>
      <c r="M43" t="str">
        <f t="shared" ca="1" si="3"/>
        <v>Dominic Cole</v>
      </c>
      <c r="N43">
        <f t="shared" ca="1" si="4"/>
        <v>1</v>
      </c>
      <c r="O43">
        <f t="shared" ca="1" si="5"/>
        <v>1</v>
      </c>
      <c r="Q43">
        <f t="shared" si="6"/>
        <v>36</v>
      </c>
      <c r="R43" t="str">
        <f t="shared" si="7"/>
        <v/>
      </c>
      <c r="S43">
        <f t="shared" si="8"/>
        <v>48</v>
      </c>
      <c r="T43">
        <f t="shared" si="9"/>
        <v>83</v>
      </c>
    </row>
    <row r="44" spans="1:20" x14ac:dyDescent="0.45">
      <c r="A44" s="9" t="str" cm="1">
        <f t="array" ref="A44">IF(E44&gt;$B$5,"",IF(F44=0,"Group "&amp;E44,IF(F44&lt;=INDEX($R$8:$R$57,E44),IF($C$6,INDEX($I$8:$I$57,MATCH(G44,$K$8:$K$57,0)),INDEX(Namelist!$A:$A,G44)),"")))</f>
        <v>Group 7</v>
      </c>
      <c r="D44">
        <f t="shared" si="0"/>
        <v>36</v>
      </c>
      <c r="E44">
        <f t="shared" si="1"/>
        <v>7</v>
      </c>
      <c r="F44" cm="1">
        <f t="array" ref="F44">D44-INDEX($T$8:$T$57,E44)</f>
        <v>0</v>
      </c>
      <c r="G44" cm="1">
        <f t="array" ref="G44">IF(F44=0,0,INDEX($S$8:$S$57,E44)+F44)</f>
        <v>0</v>
      </c>
      <c r="I44" s="3" t="str" cm="1">
        <f t="array" ref="I44">IF(ROW()-7&lt;=$B$4,INDEX(Namelist!$A:$A,ROW()-7),"")</f>
        <v>Dorian Drake</v>
      </c>
      <c r="J44">
        <f t="shared" ca="1" si="2"/>
        <v>0.3644000110462442</v>
      </c>
      <c r="K44">
        <f ca="1">IF(I44="","",_xlfn.RANK.EQ(J44,$J$8:$J$57,1)+COUNTIF($J$8:J44,J44)-1)</f>
        <v>19</v>
      </c>
      <c r="M44" t="str">
        <f t="shared" si="3"/>
        <v/>
      </c>
      <c r="N44">
        <f t="shared" ca="1" si="4"/>
        <v>1</v>
      </c>
      <c r="O44" t="str">
        <f t="shared" si="5"/>
        <v/>
      </c>
      <c r="Q44">
        <f t="shared" si="6"/>
        <v>37</v>
      </c>
      <c r="R44" t="str">
        <f t="shared" si="7"/>
        <v/>
      </c>
      <c r="S44">
        <f t="shared" si="8"/>
        <v>48</v>
      </c>
      <c r="T44">
        <f t="shared" si="9"/>
        <v>84</v>
      </c>
    </row>
    <row r="45" spans="1:20" x14ac:dyDescent="0.45">
      <c r="A45" s="9" t="str" cm="1">
        <f t="array" aca="1" ref="A45" ca="1">IF(E45&gt;$B$5,"",IF(F45=0,"Group "&amp;E45,IF(F45&lt;=INDEX($R$8:$R$57,E45),IF($C$6,INDEX($I$8:$I$57,MATCH(G45,$K$8:$K$57,0)),INDEX(Namelist!$A:$A,G45)),"")))</f>
        <v>Rex Tex</v>
      </c>
      <c r="D45">
        <f t="shared" si="0"/>
        <v>37</v>
      </c>
      <c r="E45">
        <f t="shared" si="1"/>
        <v>7</v>
      </c>
      <c r="F45" cm="1">
        <f t="array" ref="F45">D45-INDEX($T$8:$T$57,E45)</f>
        <v>1</v>
      </c>
      <c r="G45" cm="1">
        <f t="array" ref="G45">IF(F45=0,0,INDEX($S$8:$S$57,E45)+F45)</f>
        <v>31</v>
      </c>
      <c r="I45" s="3" t="str" cm="1">
        <f t="array" ref="I45">IF(ROW()-7&lt;=$B$4,INDEX(Namelist!$A:$A,ROW()-7),"")</f>
        <v>Aria Sterling</v>
      </c>
      <c r="J45">
        <f t="shared" ca="1" si="2"/>
        <v>8.924812713243313E-2</v>
      </c>
      <c r="K45">
        <f ca="1">IF(I45="","",_xlfn.RANK.EQ(J45,$J$8:$J$57,1)+COUNTIF($J$8:J45,J45)-1)</f>
        <v>6</v>
      </c>
      <c r="M45" t="str">
        <f t="shared" ca="1" si="3"/>
        <v>Rex Tex</v>
      </c>
      <c r="N45">
        <f t="shared" ca="1" si="4"/>
        <v>1</v>
      </c>
      <c r="O45">
        <f t="shared" ca="1" si="5"/>
        <v>1</v>
      </c>
      <c r="Q45">
        <f t="shared" si="6"/>
        <v>38</v>
      </c>
      <c r="R45" t="str">
        <f t="shared" si="7"/>
        <v/>
      </c>
      <c r="S45">
        <f t="shared" si="8"/>
        <v>48</v>
      </c>
      <c r="T45">
        <f t="shared" si="9"/>
        <v>85</v>
      </c>
    </row>
    <row r="46" spans="1:20" x14ac:dyDescent="0.45">
      <c r="A46" s="9" t="str" cm="1">
        <f t="array" aca="1" ref="A46" ca="1">IF(E46&gt;$B$5,"",IF(F46=0,"Group "&amp;E46,IF(F46&lt;=INDEX($R$8:$R$57,E46),IF($C$6,INDEX($I$8:$I$57,MATCH(G46,$K$8:$K$57,0)),INDEX(Namelist!$A:$A,G46)),"")))</f>
        <v>Xavier Drake</v>
      </c>
      <c r="D46">
        <f t="shared" si="0"/>
        <v>38</v>
      </c>
      <c r="E46">
        <f t="shared" si="1"/>
        <v>7</v>
      </c>
      <c r="F46" cm="1">
        <f t="array" ref="F46">D46-INDEX($T$8:$T$57,E46)</f>
        <v>2</v>
      </c>
      <c r="G46" cm="1">
        <f t="array" ref="G46">IF(F46=0,0,INDEX($S$8:$S$57,E46)+F46)</f>
        <v>32</v>
      </c>
      <c r="I46" s="3" t="str" cm="1">
        <f t="array" ref="I46">IF(ROW()-7&lt;=$B$4,INDEX(Namelist!$A:$A,ROW()-7),"")</f>
        <v>Tristan Cole</v>
      </c>
      <c r="J46">
        <f t="shared" ca="1" si="2"/>
        <v>0.23911366386759658</v>
      </c>
      <c r="K46">
        <f ca="1">IF(I46="","",_xlfn.RANK.EQ(J46,$J$8:$J$57,1)+COUNTIF($J$8:J46,J46)-1)</f>
        <v>13</v>
      </c>
      <c r="M46" t="str">
        <f t="shared" ca="1" si="3"/>
        <v>Xavier Drake</v>
      </c>
      <c r="N46">
        <f t="shared" ca="1" si="4"/>
        <v>1</v>
      </c>
      <c r="O46">
        <f t="shared" ca="1" si="5"/>
        <v>1</v>
      </c>
      <c r="Q46">
        <f t="shared" si="6"/>
        <v>39</v>
      </c>
      <c r="R46" t="str">
        <f t="shared" si="7"/>
        <v/>
      </c>
      <c r="S46">
        <f t="shared" si="8"/>
        <v>48</v>
      </c>
      <c r="T46">
        <f t="shared" si="9"/>
        <v>86</v>
      </c>
    </row>
    <row r="47" spans="1:20" x14ac:dyDescent="0.45">
      <c r="A47" s="9" t="str" cm="1">
        <f t="array" aca="1" ref="A47" ca="1">IF(E47&gt;$B$5,"",IF(F47=0,"Group "&amp;E47,IF(F47&lt;=INDEX($R$8:$R$57,E47),IF($C$6,INDEX($I$8:$I$57,MATCH(G47,$K$8:$K$57,0)),INDEX(Namelist!$A:$A,G47)),"")))</f>
        <v>Hannah Winters</v>
      </c>
      <c r="D47">
        <f t="shared" si="0"/>
        <v>39</v>
      </c>
      <c r="E47">
        <f t="shared" si="1"/>
        <v>7</v>
      </c>
      <c r="F47" cm="1">
        <f t="array" ref="F47">D47-INDEX($T$8:$T$57,E47)</f>
        <v>3</v>
      </c>
      <c r="G47" cm="1">
        <f t="array" ref="G47">IF(F47=0,0,INDEX($S$8:$S$57,E47)+F47)</f>
        <v>33</v>
      </c>
      <c r="I47" s="3" t="str" cm="1">
        <f t="array" ref="I47">IF(ROW()-7&lt;=$B$4,INDEX(Namelist!$A:$A,ROW()-7),"")</f>
        <v>Naomi Mercer</v>
      </c>
      <c r="J47">
        <f t="shared" ca="1" si="2"/>
        <v>0.86601295119737409</v>
      </c>
      <c r="K47">
        <f ca="1">IF(I47="","",_xlfn.RANK.EQ(J47,$J$8:$J$57,1)+COUNTIF($J$8:J47,J47)-1)</f>
        <v>43</v>
      </c>
      <c r="M47" t="str">
        <f t="shared" ca="1" si="3"/>
        <v>Hannah Winters</v>
      </c>
      <c r="N47">
        <f t="shared" ca="1" si="4"/>
        <v>1</v>
      </c>
      <c r="O47">
        <f t="shared" ca="1" si="5"/>
        <v>1</v>
      </c>
      <c r="Q47">
        <f t="shared" si="6"/>
        <v>40</v>
      </c>
      <c r="R47" t="str">
        <f t="shared" si="7"/>
        <v/>
      </c>
      <c r="S47">
        <f t="shared" si="8"/>
        <v>48</v>
      </c>
      <c r="T47">
        <f t="shared" si="9"/>
        <v>87</v>
      </c>
    </row>
    <row r="48" spans="1:20" x14ac:dyDescent="0.45">
      <c r="A48" s="9" t="str" cm="1">
        <f t="array" aca="1" ref="A48" ca="1">IF(E48&gt;$B$5,"",IF(F48=0,"Group "&amp;E48,IF(F48&lt;=INDEX($R$8:$R$57,E48),IF($C$6,INDEX($I$8:$I$57,MATCH(G48,$K$8:$K$57,0)),INDEX(Namelist!$A:$A,G48)),"")))</f>
        <v>Silas Knight</v>
      </c>
      <c r="D48">
        <f t="shared" si="0"/>
        <v>40</v>
      </c>
      <c r="E48">
        <f t="shared" si="1"/>
        <v>7</v>
      </c>
      <c r="F48" cm="1">
        <f t="array" ref="F48">D48-INDEX($T$8:$T$57,E48)</f>
        <v>4</v>
      </c>
      <c r="G48" cm="1">
        <f t="array" ref="G48">IF(F48=0,0,INDEX($S$8:$S$57,E48)+F48)</f>
        <v>34</v>
      </c>
      <c r="I48" s="3" t="str" cm="1">
        <f t="array" ref="I48">IF(ROW()-7&lt;=$B$4,INDEX(Namelist!$A:$A,ROW()-7),"")</f>
        <v>Jett Harper</v>
      </c>
      <c r="J48">
        <f t="shared" ca="1" si="2"/>
        <v>0.23551760094679186</v>
      </c>
      <c r="K48">
        <f ca="1">IF(I48="","",_xlfn.RANK.EQ(J48,$J$8:$J$57,1)+COUNTIF($J$8:J48,J48)-1)</f>
        <v>12</v>
      </c>
      <c r="M48" t="str">
        <f t="shared" ca="1" si="3"/>
        <v>Silas Knight</v>
      </c>
      <c r="N48">
        <f t="shared" ca="1" si="4"/>
        <v>1</v>
      </c>
      <c r="O48">
        <f t="shared" ca="1" si="5"/>
        <v>1</v>
      </c>
      <c r="Q48">
        <f t="shared" si="6"/>
        <v>41</v>
      </c>
      <c r="R48" t="str">
        <f t="shared" si="7"/>
        <v/>
      </c>
      <c r="S48">
        <f t="shared" si="8"/>
        <v>48</v>
      </c>
      <c r="T48">
        <f t="shared" si="9"/>
        <v>88</v>
      </c>
    </row>
    <row r="49" spans="1:20" x14ac:dyDescent="0.45">
      <c r="A49" s="9" t="str" cm="1">
        <f t="array" aca="1" ref="A49" ca="1">IF(E49&gt;$B$5,"",IF(F49=0,"Group "&amp;E49,IF(F49&lt;=INDEX($R$8:$R$57,E49),IF($C$6,INDEX($I$8:$I$57,MATCH(G49,$K$8:$K$57,0)),INDEX(Namelist!$A:$A,G49)),"")))</f>
        <v>Nora Vance</v>
      </c>
      <c r="D49">
        <f t="shared" si="0"/>
        <v>41</v>
      </c>
      <c r="E49">
        <f t="shared" si="1"/>
        <v>7</v>
      </c>
      <c r="F49" cm="1">
        <f t="array" ref="F49">D49-INDEX($T$8:$T$57,E49)</f>
        <v>5</v>
      </c>
      <c r="G49" cm="1">
        <f t="array" ref="G49">IF(F49=0,0,INDEX($S$8:$S$57,E49)+F49)</f>
        <v>35</v>
      </c>
      <c r="I49" s="3" t="str" cm="1">
        <f t="array" ref="I49">IF(ROW()-7&lt;=$B$4,INDEX(Namelist!$A:$A,ROW()-7),"")</f>
        <v>Lyra Vance</v>
      </c>
      <c r="J49">
        <f t="shared" ca="1" si="2"/>
        <v>0.43373199507732652</v>
      </c>
      <c r="K49">
        <f ca="1">IF(I49="","",_xlfn.RANK.EQ(J49,$J$8:$J$57,1)+COUNTIF($J$8:J49,J49)-1)</f>
        <v>21</v>
      </c>
      <c r="M49" t="str">
        <f t="shared" ca="1" si="3"/>
        <v>Nora Vance</v>
      </c>
      <c r="N49">
        <f t="shared" ca="1" si="4"/>
        <v>1</v>
      </c>
      <c r="O49">
        <f t="shared" ca="1" si="5"/>
        <v>1</v>
      </c>
      <c r="Q49">
        <f t="shared" si="6"/>
        <v>42</v>
      </c>
      <c r="R49" t="str">
        <f t="shared" si="7"/>
        <v/>
      </c>
      <c r="S49">
        <f t="shared" si="8"/>
        <v>48</v>
      </c>
      <c r="T49">
        <f t="shared" si="9"/>
        <v>89</v>
      </c>
    </row>
    <row r="50" spans="1:20" x14ac:dyDescent="0.45">
      <c r="A50" s="9" t="str" cm="1">
        <f t="array" ref="A50">IF(E50&gt;$B$5,"",IF(F50=0,"Group "&amp;E50,IF(F50&lt;=INDEX($R$8:$R$57,E50),IF($C$6,INDEX($I$8:$I$57,MATCH(G50,$K$8:$K$57,0)),INDEX(Namelist!$A:$A,G50)),"")))</f>
        <v>Group 8</v>
      </c>
      <c r="D50">
        <f t="shared" si="0"/>
        <v>42</v>
      </c>
      <c r="E50">
        <f t="shared" si="1"/>
        <v>8</v>
      </c>
      <c r="F50" cm="1">
        <f t="array" ref="F50">D50-INDEX($T$8:$T$57,E50)</f>
        <v>0</v>
      </c>
      <c r="G50" cm="1">
        <f t="array" ref="G50">IF(F50=0,0,INDEX($S$8:$S$57,E50)+F50)</f>
        <v>0</v>
      </c>
      <c r="I50" s="3" t="str" cm="1">
        <f t="array" ref="I50">IF(ROW()-7&lt;=$B$4,INDEX(Namelist!$A:$A,ROW()-7),"")</f>
        <v>Ezra Radcliffe</v>
      </c>
      <c r="J50">
        <f t="shared" ca="1" si="2"/>
        <v>0.48235413523956694</v>
      </c>
      <c r="K50">
        <f ca="1">IF(I50="","",_xlfn.RANK.EQ(J50,$J$8:$J$57,1)+COUNTIF($J$8:J50,J50)-1)</f>
        <v>25</v>
      </c>
      <c r="M50" t="str">
        <f t="shared" si="3"/>
        <v/>
      </c>
      <c r="N50">
        <f t="shared" ca="1" si="4"/>
        <v>1</v>
      </c>
      <c r="O50" t="str">
        <f t="shared" si="5"/>
        <v/>
      </c>
      <c r="Q50">
        <f t="shared" si="6"/>
        <v>43</v>
      </c>
      <c r="R50" t="str">
        <f t="shared" si="7"/>
        <v/>
      </c>
      <c r="S50">
        <f t="shared" si="8"/>
        <v>48</v>
      </c>
      <c r="T50">
        <f t="shared" si="9"/>
        <v>90</v>
      </c>
    </row>
    <row r="51" spans="1:20" x14ac:dyDescent="0.45">
      <c r="A51" s="9" t="str" cm="1">
        <f t="array" aca="1" ref="A51" ca="1">IF(E51&gt;$B$5,"",IF(F51=0,"Group "&amp;E51,IF(F51&lt;=INDEX($R$8:$R$57,E51),IF($C$6,INDEX($I$8:$I$57,MATCH(G51,$K$8:$K$57,0)),INDEX(Namelist!$A:$A,G51)),"")))</f>
        <v>Seraphina Holt</v>
      </c>
      <c r="D51">
        <f t="shared" si="0"/>
        <v>43</v>
      </c>
      <c r="E51">
        <f t="shared" si="1"/>
        <v>8</v>
      </c>
      <c r="F51" cm="1">
        <f t="array" ref="F51">D51-INDEX($T$8:$T$57,E51)</f>
        <v>1</v>
      </c>
      <c r="G51" cm="1">
        <f t="array" ref="G51">IF(F51=0,0,INDEX($S$8:$S$57,E51)+F51)</f>
        <v>36</v>
      </c>
      <c r="I51" s="3" t="str" cm="1">
        <f t="array" ref="I51">IF(ROW()-7&lt;=$B$4,INDEX(Namelist!$A:$A,ROW()-7),"")</f>
        <v>Callum Reed</v>
      </c>
      <c r="J51">
        <f t="shared" ca="1" si="2"/>
        <v>0.80012872847093097</v>
      </c>
      <c r="K51">
        <f ca="1">IF(I51="","",_xlfn.RANK.EQ(J51,$J$8:$J$57,1)+COUNTIF($J$8:J51,J51)-1)</f>
        <v>41</v>
      </c>
      <c r="M51" t="str">
        <f t="shared" ca="1" si="3"/>
        <v>Seraphina Holt</v>
      </c>
      <c r="N51">
        <f t="shared" ca="1" si="4"/>
        <v>1</v>
      </c>
      <c r="O51">
        <f t="shared" ca="1" si="5"/>
        <v>1</v>
      </c>
      <c r="Q51">
        <f t="shared" si="6"/>
        <v>44</v>
      </c>
      <c r="R51" t="str">
        <f t="shared" si="7"/>
        <v/>
      </c>
      <c r="S51">
        <f t="shared" si="8"/>
        <v>48</v>
      </c>
      <c r="T51">
        <f t="shared" si="9"/>
        <v>91</v>
      </c>
    </row>
    <row r="52" spans="1:20" x14ac:dyDescent="0.45">
      <c r="A52" s="9" t="str" cm="1">
        <f t="array" aca="1" ref="A52" ca="1">IF(E52&gt;$B$5,"",IF(F52=0,"Group "&amp;E52,IF(F52&lt;=INDEX($R$8:$R$57,E52),IF($C$6,INDEX($I$8:$I$57,MATCH(G52,$K$8:$K$57,0)),INDEX(Namelist!$A:$A,G52)),"")))</f>
        <v>Declan Archer</v>
      </c>
      <c r="D52">
        <f t="shared" si="0"/>
        <v>44</v>
      </c>
      <c r="E52">
        <f t="shared" si="1"/>
        <v>8</v>
      </c>
      <c r="F52" cm="1">
        <f t="array" ref="F52">D52-INDEX($T$8:$T$57,E52)</f>
        <v>2</v>
      </c>
      <c r="G52" cm="1">
        <f t="array" ref="G52">IF(F52=0,0,INDEX($S$8:$S$57,E52)+F52)</f>
        <v>37</v>
      </c>
      <c r="I52" s="3" t="str" cm="1">
        <f t="array" ref="I52">IF(ROW()-7&lt;=$B$4,INDEX(Namelist!$A:$A,ROW()-7),"")</f>
        <v>Valerie Thorne</v>
      </c>
      <c r="J52">
        <f t="shared" ca="1" si="2"/>
        <v>0.77547904460618389</v>
      </c>
      <c r="K52">
        <f ca="1">IF(I52="","",_xlfn.RANK.EQ(J52,$J$8:$J$57,1)+COUNTIF($J$8:J52,J52)-1)</f>
        <v>38</v>
      </c>
      <c r="M52" t="str">
        <f t="shared" ca="1" si="3"/>
        <v>Declan Archer</v>
      </c>
      <c r="N52">
        <f t="shared" ca="1" si="4"/>
        <v>1</v>
      </c>
      <c r="O52">
        <f t="shared" ca="1" si="5"/>
        <v>1</v>
      </c>
      <c r="Q52">
        <f t="shared" si="6"/>
        <v>45</v>
      </c>
      <c r="R52" t="str">
        <f t="shared" si="7"/>
        <v/>
      </c>
      <c r="S52">
        <f t="shared" si="8"/>
        <v>48</v>
      </c>
      <c r="T52">
        <f t="shared" si="9"/>
        <v>92</v>
      </c>
    </row>
    <row r="53" spans="1:20" x14ac:dyDescent="0.45">
      <c r="A53" s="9" t="str" cm="1">
        <f t="array" aca="1" ref="A53" ca="1">IF(E53&gt;$B$5,"",IF(F53=0,"Group "&amp;E53,IF(F53&lt;=INDEX($R$8:$R$57,E53),IF($C$6,INDEX($I$8:$I$57,MATCH(G53,$K$8:$K$57,0)),INDEX(Namelist!$A:$A,G53)),"")))</f>
        <v>Valerie Thorne</v>
      </c>
      <c r="D53">
        <f t="shared" si="0"/>
        <v>45</v>
      </c>
      <c r="E53">
        <f t="shared" si="1"/>
        <v>8</v>
      </c>
      <c r="F53" cm="1">
        <f t="array" ref="F53">D53-INDEX($T$8:$T$57,E53)</f>
        <v>3</v>
      </c>
      <c r="G53" cm="1">
        <f t="array" ref="G53">IF(F53=0,0,INDEX($S$8:$S$57,E53)+F53)</f>
        <v>38</v>
      </c>
      <c r="I53" s="3" t="str" cm="1">
        <f t="array" ref="I53">IF(ROW()-7&lt;=$B$4,INDEX(Namelist!$A:$A,ROW()-7),"")</f>
        <v>John Tan</v>
      </c>
      <c r="J53">
        <f t="shared" ca="1" si="2"/>
        <v>0.45460944032560113</v>
      </c>
      <c r="K53">
        <f ca="1">IF(I53="","",_xlfn.RANK.EQ(J53,$J$8:$J$57,1)+COUNTIF($J$8:J53,J53)-1)</f>
        <v>23</v>
      </c>
      <c r="M53" t="str">
        <f t="shared" ca="1" si="3"/>
        <v>Valerie Thorne</v>
      </c>
      <c r="N53">
        <f t="shared" ca="1" si="4"/>
        <v>1</v>
      </c>
      <c r="O53">
        <f t="shared" ca="1" si="5"/>
        <v>1</v>
      </c>
      <c r="Q53">
        <f t="shared" si="6"/>
        <v>46</v>
      </c>
      <c r="R53" t="str">
        <f t="shared" si="7"/>
        <v/>
      </c>
      <c r="S53">
        <f t="shared" si="8"/>
        <v>48</v>
      </c>
      <c r="T53">
        <f t="shared" si="9"/>
        <v>93</v>
      </c>
    </row>
    <row r="54" spans="1:20" x14ac:dyDescent="0.45">
      <c r="A54" s="9" t="str" cm="1">
        <f t="array" aca="1" ref="A54" ca="1">IF(E54&gt;$B$5,"",IF(F54=0,"Group "&amp;E54,IF(F54&lt;=INDEX($R$8:$R$57,E54),IF($C$6,INDEX($I$8:$I$57,MATCH(G54,$K$8:$K$57,0)),INDEX(Namelist!$A:$A,G54)),"")))</f>
        <v>Ethan Brooks</v>
      </c>
      <c r="D54">
        <f t="shared" si="0"/>
        <v>46</v>
      </c>
      <c r="E54">
        <f t="shared" si="1"/>
        <v>8</v>
      </c>
      <c r="F54" cm="1">
        <f t="array" ref="F54">D54-INDEX($T$8:$T$57,E54)</f>
        <v>4</v>
      </c>
      <c r="G54" cm="1">
        <f t="array" ref="G54">IF(F54=0,0,INDEX($S$8:$S$57,E54)+F54)</f>
        <v>39</v>
      </c>
      <c r="I54" s="3" t="str" cm="1">
        <f t="array" ref="I54">IF(ROW()-7&lt;=$B$4,INDEX(Namelist!$A:$A,ROW()-7),"")</f>
        <v>Max Wong</v>
      </c>
      <c r="J54">
        <f t="shared" ca="1" si="2"/>
        <v>0.21805710903400433</v>
      </c>
      <c r="K54">
        <f ca="1">IF(I54="","",_xlfn.RANK.EQ(J54,$J$8:$J$57,1)+COUNTIF($J$8:J54,J54)-1)</f>
        <v>10</v>
      </c>
      <c r="M54" t="str">
        <f t="shared" ca="1" si="3"/>
        <v>Ethan Brooks</v>
      </c>
      <c r="N54">
        <f t="shared" ca="1" si="4"/>
        <v>1</v>
      </c>
      <c r="O54">
        <f t="shared" ca="1" si="5"/>
        <v>1</v>
      </c>
      <c r="Q54">
        <f t="shared" si="6"/>
        <v>47</v>
      </c>
      <c r="R54" t="str">
        <f t="shared" si="7"/>
        <v/>
      </c>
      <c r="S54">
        <f t="shared" si="8"/>
        <v>48</v>
      </c>
      <c r="T54">
        <f t="shared" si="9"/>
        <v>94</v>
      </c>
    </row>
    <row r="55" spans="1:20" x14ac:dyDescent="0.45">
      <c r="A55" s="9" t="str" cm="1">
        <f t="array" aca="1" ref="A55" ca="1">IF(E55&gt;$B$5,"",IF(F55=0,"Group "&amp;E55,IF(F55&lt;=INDEX($R$8:$R$57,E55),IF($C$6,INDEX($I$8:$I$57,MATCH(G55,$K$8:$K$57,0)),INDEX(Namelist!$A:$A,G55)),"")))</f>
        <v>Chloe Bennett</v>
      </c>
      <c r="D55">
        <f t="shared" si="0"/>
        <v>47</v>
      </c>
      <c r="E55">
        <f t="shared" si="1"/>
        <v>8</v>
      </c>
      <c r="F55" cm="1">
        <f t="array" ref="F55">D55-INDEX($T$8:$T$57,E55)</f>
        <v>5</v>
      </c>
      <c r="G55" cm="1">
        <f t="array" ref="G55">IF(F55=0,0,INDEX($S$8:$S$57,E55)+F55)</f>
        <v>40</v>
      </c>
      <c r="I55" s="3" t="str" cm="1">
        <f t="array" ref="I55">IF(ROW()-7&lt;=$B$4,INDEX(Namelist!$A:$A,ROW()-7),"")</f>
        <v>Rex Tex</v>
      </c>
      <c r="J55">
        <f t="shared" ca="1" si="2"/>
        <v>0.61591287538788109</v>
      </c>
      <c r="K55">
        <f ca="1">IF(I55="","",_xlfn.RANK.EQ(J55,$J$8:$J$57,1)+COUNTIF($J$8:J55,J55)-1)</f>
        <v>31</v>
      </c>
      <c r="M55" t="str">
        <f t="shared" ca="1" si="3"/>
        <v>Chloe Bennett</v>
      </c>
      <c r="N55">
        <f t="shared" ca="1" si="4"/>
        <v>1</v>
      </c>
      <c r="O55">
        <f t="shared" ca="1" si="5"/>
        <v>1</v>
      </c>
      <c r="Q55">
        <f t="shared" si="6"/>
        <v>48</v>
      </c>
      <c r="R55" t="str">
        <f t="shared" si="7"/>
        <v/>
      </c>
      <c r="S55">
        <f t="shared" si="8"/>
        <v>48</v>
      </c>
      <c r="T55">
        <f t="shared" si="9"/>
        <v>95</v>
      </c>
    </row>
    <row r="56" spans="1:20" x14ac:dyDescent="0.45">
      <c r="A56" s="9" t="str" cm="1">
        <f t="array" ref="A56">IF(E56&gt;$B$5,"",IF(F56=0,"Group "&amp;E56,IF(F56&lt;=INDEX($R$8:$R$57,E56),IF($C$6,INDEX($I$8:$I$57,MATCH(G56,$K$8:$K$57,0)),INDEX(Namelist!$A:$A,G56)),"")))</f>
        <v>Group 9</v>
      </c>
      <c r="D56">
        <f t="shared" si="0"/>
        <v>48</v>
      </c>
      <c r="E56">
        <f t="shared" si="1"/>
        <v>9</v>
      </c>
      <c r="F56" cm="1">
        <f t="array" ref="F56">D56-INDEX($T$8:$T$57,E56)</f>
        <v>0</v>
      </c>
      <c r="G56" cm="1">
        <f t="array" ref="G56">IF(F56=0,0,INDEX($S$8:$S$57,E56)+F56)</f>
        <v>0</v>
      </c>
      <c r="I56" s="3" t="str" cm="1">
        <f t="array" ref="I56">IF(ROW()-7&lt;=$B$4,INDEX(Namelist!$A:$A,ROW()-7),"")</f>
        <v/>
      </c>
      <c r="J56" t="str">
        <f t="shared" ca="1" si="2"/>
        <v/>
      </c>
      <c r="K56" t="str">
        <f>IF(I56="","",_xlfn.RANK.EQ(J56,$J$8:$J$57,1)+COUNTIF($J$8:J56,J56)-1)</f>
        <v/>
      </c>
      <c r="M56" t="str">
        <f t="shared" si="3"/>
        <v/>
      </c>
      <c r="N56" t="str">
        <f t="shared" si="4"/>
        <v/>
      </c>
      <c r="O56" t="str">
        <f t="shared" si="5"/>
        <v/>
      </c>
      <c r="Q56">
        <f t="shared" si="6"/>
        <v>49</v>
      </c>
      <c r="R56" t="str">
        <f t="shared" si="7"/>
        <v/>
      </c>
      <c r="S56">
        <f t="shared" si="8"/>
        <v>48</v>
      </c>
      <c r="T56">
        <f t="shared" si="9"/>
        <v>96</v>
      </c>
    </row>
    <row r="57" spans="1:20" x14ac:dyDescent="0.45">
      <c r="A57" s="9" t="str" cm="1">
        <f t="array" aca="1" ref="A57" ca="1">IF(E57&gt;$B$5,"",IF(F57=0,"Group "&amp;E57,IF(F57&lt;=INDEX($R$8:$R$57,E57),IF($C$6,INDEX($I$8:$I$57,MATCH(G57,$K$8:$K$57,0)),INDEX(Namelist!$A:$A,G57)),"")))</f>
        <v>Callum Reed</v>
      </c>
      <c r="D57">
        <f t="shared" si="0"/>
        <v>49</v>
      </c>
      <c r="E57">
        <f t="shared" si="1"/>
        <v>9</v>
      </c>
      <c r="F57" cm="1">
        <f t="array" ref="F57">D57-INDEX($T$8:$T$57,E57)</f>
        <v>1</v>
      </c>
      <c r="G57" cm="1">
        <f t="array" ref="G57">IF(F57=0,0,INDEX($S$8:$S$57,E57)+F57)</f>
        <v>41</v>
      </c>
      <c r="I57" s="3" t="str" cm="1">
        <f t="array" ref="I57">IF(ROW()-7&lt;=$B$4,INDEX(Namelist!$A:$A,ROW()-7),"")</f>
        <v/>
      </c>
      <c r="J57" t="str">
        <f t="shared" ca="1" si="2"/>
        <v/>
      </c>
      <c r="K57" t="str">
        <f>IF(I57="","",_xlfn.RANK.EQ(J57,$J$8:$J$57,1)+COUNTIF($J$8:J57,J57)-1)</f>
        <v/>
      </c>
      <c r="M57" t="str">
        <f t="shared" ca="1" si="3"/>
        <v>Callum Reed</v>
      </c>
      <c r="N57" t="str">
        <f t="shared" si="4"/>
        <v/>
      </c>
      <c r="O57">
        <f t="shared" ca="1" si="5"/>
        <v>1</v>
      </c>
      <c r="Q57">
        <f t="shared" si="6"/>
        <v>50</v>
      </c>
      <c r="R57" t="str">
        <f t="shared" si="7"/>
        <v/>
      </c>
      <c r="S57">
        <f t="shared" si="8"/>
        <v>48</v>
      </c>
      <c r="T57">
        <f t="shared" si="9"/>
        <v>97</v>
      </c>
    </row>
    <row r="58" spans="1:20" x14ac:dyDescent="0.45">
      <c r="A58" s="9" t="str" cm="1">
        <f t="array" aca="1" ref="A58" ca="1">IF(E58&gt;$B$5,"",IF(F58=0,"Group "&amp;E58,IF(F58&lt;=INDEX($R$8:$R$57,E58),IF($C$6,INDEX($I$8:$I$57,MATCH(G58,$K$8:$K$57,0)),INDEX(Namelist!$A:$A,G58)),"")))</f>
        <v>Julian Cross</v>
      </c>
      <c r="D58">
        <f t="shared" si="0"/>
        <v>50</v>
      </c>
      <c r="E58">
        <f t="shared" si="1"/>
        <v>9</v>
      </c>
      <c r="F58" cm="1">
        <f t="array" ref="F58">D58-INDEX($T$8:$T$57,E58)</f>
        <v>2</v>
      </c>
      <c r="G58" cm="1">
        <f t="array" ref="G58">IF(F58=0,0,INDEX($S$8:$S$57,E58)+F58)</f>
        <v>42</v>
      </c>
      <c r="M58" t="str">
        <f t="shared" ca="1" si="3"/>
        <v>Julian Cross</v>
      </c>
      <c r="O58">
        <f t="shared" ca="1" si="5"/>
        <v>1</v>
      </c>
    </row>
    <row r="59" spans="1:20" x14ac:dyDescent="0.45">
      <c r="A59" s="9" t="str" cm="1">
        <f t="array" aca="1" ref="A59" ca="1">IF(E59&gt;$B$5,"",IF(F59=0,"Group "&amp;E59,IF(F59&lt;=INDEX($R$8:$R$57,E59),IF($C$6,INDEX($I$8:$I$57,MATCH(G59,$K$8:$K$57,0)),INDEX(Namelist!$A:$A,G59)),"")))</f>
        <v>Naomi Mercer</v>
      </c>
      <c r="D59">
        <f t="shared" si="0"/>
        <v>51</v>
      </c>
      <c r="E59">
        <f t="shared" si="1"/>
        <v>9</v>
      </c>
      <c r="F59" cm="1">
        <f t="array" ref="F59">D59-INDEX($T$8:$T$57,E59)</f>
        <v>3</v>
      </c>
      <c r="G59" cm="1">
        <f t="array" ref="G59">IF(F59=0,0,INDEX($S$8:$S$57,E59)+F59)</f>
        <v>43</v>
      </c>
      <c r="M59" t="str">
        <f t="shared" ca="1" si="3"/>
        <v>Naomi Mercer</v>
      </c>
      <c r="O59">
        <f t="shared" ca="1" si="5"/>
        <v>1</v>
      </c>
    </row>
    <row r="60" spans="1:20" x14ac:dyDescent="0.45">
      <c r="A60" s="9" t="str" cm="1">
        <f t="array" aca="1" ref="A60" ca="1">IF(E60&gt;$B$5,"",IF(F60=0,"Group "&amp;E60,IF(F60&lt;=INDEX($R$8:$R$57,E60),IF($C$6,INDEX($I$8:$I$57,MATCH(G60,$K$8:$K$57,0)),INDEX(Namelist!$A:$A,G60)),"")))</f>
        <v>Aaron Finch</v>
      </c>
      <c r="D60">
        <f t="shared" si="0"/>
        <v>52</v>
      </c>
      <c r="E60">
        <f t="shared" si="1"/>
        <v>9</v>
      </c>
      <c r="F60" cm="1">
        <f t="array" ref="F60">D60-INDEX($T$8:$T$57,E60)</f>
        <v>4</v>
      </c>
      <c r="G60" cm="1">
        <f t="array" ref="G60">IF(F60=0,0,INDEX($S$8:$S$57,E60)+F60)</f>
        <v>44</v>
      </c>
      <c r="M60" t="str">
        <f t="shared" ca="1" si="3"/>
        <v>Aaron Finch</v>
      </c>
      <c r="O60">
        <f t="shared" ca="1" si="5"/>
        <v>1</v>
      </c>
    </row>
    <row r="61" spans="1:20" x14ac:dyDescent="0.45">
      <c r="A61" s="9" t="str" cm="1">
        <f t="array" ref="A61">IF(E61&gt;$B$5,"",IF(F61=0,"Group "&amp;E61,IF(F61&lt;=INDEX($R$8:$R$57,E61),IF($C$6,INDEX($I$8:$I$57,MATCH(G61,$K$8:$K$57,0)),INDEX(Namelist!$A:$A,G61)),"")))</f>
        <v>Group 10</v>
      </c>
      <c r="D61">
        <f t="shared" si="0"/>
        <v>53</v>
      </c>
      <c r="E61">
        <f t="shared" si="1"/>
        <v>10</v>
      </c>
      <c r="F61" cm="1">
        <f t="array" ref="F61">D61-INDEX($T$8:$T$57,E61)</f>
        <v>0</v>
      </c>
      <c r="G61" cm="1">
        <f t="array" ref="G61">IF(F61=0,0,INDEX($S$8:$S$57,E61)+F61)</f>
        <v>0</v>
      </c>
      <c r="M61" t="str">
        <f t="shared" si="3"/>
        <v/>
      </c>
      <c r="O61" t="str">
        <f t="shared" si="5"/>
        <v/>
      </c>
    </row>
    <row r="62" spans="1:20" x14ac:dyDescent="0.45">
      <c r="A62" s="9" t="str" cm="1">
        <f t="array" aca="1" ref="A62" ca="1">IF(E62&gt;$B$5,"",IF(F62=0,"Group "&amp;E62,IF(F62&lt;=INDEX($R$8:$R$57,E62),IF($C$6,INDEX($I$8:$I$57,MATCH(G62,$K$8:$K$57,0)),INDEX(Namelist!$A:$A,G62)),"")))</f>
        <v>Stella Park</v>
      </c>
      <c r="D62">
        <f t="shared" si="0"/>
        <v>54</v>
      </c>
      <c r="E62">
        <f t="shared" si="1"/>
        <v>10</v>
      </c>
      <c r="F62" cm="1">
        <f t="array" ref="F62">D62-INDEX($T$8:$T$57,E62)</f>
        <v>1</v>
      </c>
      <c r="G62" cm="1">
        <f t="array" ref="G62">IF(F62=0,0,INDEX($S$8:$S$57,E62)+F62)</f>
        <v>45</v>
      </c>
      <c r="M62" t="str">
        <f t="shared" ca="1" si="3"/>
        <v>Stella Park</v>
      </c>
      <c r="O62">
        <f t="shared" ca="1" si="5"/>
        <v>1</v>
      </c>
    </row>
    <row r="63" spans="1:20" x14ac:dyDescent="0.45">
      <c r="A63" s="9" t="str" cm="1">
        <f t="array" aca="1" ref="A63" ca="1">IF(E63&gt;$B$5,"",IF(F63=0,"Group "&amp;E63,IF(F63&lt;=INDEX($R$8:$R$57,E63),IF($C$6,INDEX($I$8:$I$57,MATCH(G63,$K$8:$K$57,0)),INDEX(Namelist!$A:$A,G63)),"")))</f>
        <v>Amara Brooks</v>
      </c>
      <c r="D63">
        <f t="shared" si="0"/>
        <v>55</v>
      </c>
      <c r="E63">
        <f t="shared" si="1"/>
        <v>10</v>
      </c>
      <c r="F63" cm="1">
        <f t="array" ref="F63">D63-INDEX($T$8:$T$57,E63)</f>
        <v>2</v>
      </c>
      <c r="G63" cm="1">
        <f t="array" ref="G63">IF(F63=0,0,INDEX($S$8:$S$57,E63)+F63)</f>
        <v>46</v>
      </c>
      <c r="M63" t="str">
        <f t="shared" ca="1" si="3"/>
        <v>Amara Brooks</v>
      </c>
      <c r="O63">
        <f t="shared" ca="1" si="5"/>
        <v>1</v>
      </c>
    </row>
    <row r="64" spans="1:20" x14ac:dyDescent="0.45">
      <c r="A64" s="9" t="str" cm="1">
        <f t="array" aca="1" ref="A64" ca="1">IF(E64&gt;$B$5,"",IF(F64=0,"Group "&amp;E64,IF(F64&lt;=INDEX($R$8:$R$57,E64),IF($C$6,INDEX($I$8:$I$57,MATCH(G64,$K$8:$K$57,0)),INDEX(Namelist!$A:$A,G64)),"")))</f>
        <v>Sophia Thorne</v>
      </c>
      <c r="D64">
        <f t="shared" si="0"/>
        <v>56</v>
      </c>
      <c r="E64">
        <f t="shared" si="1"/>
        <v>10</v>
      </c>
      <c r="F64" cm="1">
        <f t="array" ref="F64">D64-INDEX($T$8:$T$57,E64)</f>
        <v>3</v>
      </c>
      <c r="G64" cm="1">
        <f t="array" ref="G64">IF(F64=0,0,INDEX($S$8:$S$57,E64)+F64)</f>
        <v>47</v>
      </c>
      <c r="M64" t="str">
        <f t="shared" ca="1" si="3"/>
        <v>Sophia Thorne</v>
      </c>
      <c r="O64">
        <f t="shared" ca="1" si="5"/>
        <v>1</v>
      </c>
    </row>
    <row r="65" spans="1:15" x14ac:dyDescent="0.45">
      <c r="A65" s="9" t="str" cm="1">
        <f t="array" aca="1" ref="A65" ca="1">IF(E65&gt;$B$5,"",IF(F65=0,"Group "&amp;E65,IF(F65&lt;=INDEX($R$8:$R$57,E65),IF($C$6,INDEX($I$8:$I$57,MATCH(G65,$K$8:$K$57,0)),INDEX(Namelist!$A:$A,G65)),"")))</f>
        <v>Felix Montgomery</v>
      </c>
      <c r="D65">
        <f t="shared" si="0"/>
        <v>57</v>
      </c>
      <c r="E65">
        <f t="shared" si="1"/>
        <v>10</v>
      </c>
      <c r="F65" cm="1">
        <f t="array" ref="F65">D65-INDEX($T$8:$T$57,E65)</f>
        <v>4</v>
      </c>
      <c r="G65" cm="1">
        <f t="array" ref="G65">IF(F65=0,0,INDEX($S$8:$S$57,E65)+F65)</f>
        <v>48</v>
      </c>
      <c r="M65" t="str">
        <f t="shared" ca="1" si="3"/>
        <v>Felix Montgomery</v>
      </c>
      <c r="O65">
        <f t="shared" ca="1" si="5"/>
        <v>1</v>
      </c>
    </row>
    <row r="66" spans="1:15" x14ac:dyDescent="0.45">
      <c r="A66" s="9" t="str" cm="1">
        <f t="array" ref="A66">IF(E66&gt;$B$5,"",IF(F66=0,"Group "&amp;E66,IF(F66&lt;=INDEX($R$8:$R$57,E66),IF($C$6,INDEX($I$8:$I$57,MATCH(G66,$K$8:$K$57,0)),INDEX(Namelist!$A:$A,G66)),"")))</f>
        <v/>
      </c>
      <c r="D66">
        <f t="shared" si="0"/>
        <v>58</v>
      </c>
      <c r="E66">
        <f t="shared" si="1"/>
        <v>11</v>
      </c>
      <c r="F66" cm="1">
        <f t="array" ref="F66">D66-INDEX($T$8:$T$57,E66)</f>
        <v>0</v>
      </c>
      <c r="G66" cm="1">
        <f t="array" ref="G66">IF(F66=0,0,INDEX($S$8:$S$57,E66)+F66)</f>
        <v>0</v>
      </c>
      <c r="M66" t="str">
        <f t="shared" si="3"/>
        <v/>
      </c>
      <c r="O66" t="str">
        <f t="shared" si="5"/>
        <v/>
      </c>
    </row>
    <row r="67" spans="1:15" x14ac:dyDescent="0.45">
      <c r="A67" s="9" t="str" cm="1">
        <f t="array" ref="A67">IF(E67&gt;$B$5,"",IF(F67=0,"Group "&amp;E67,IF(F67&lt;=INDEX($R$8:$R$57,E67),IF($C$6,INDEX($I$8:$I$57,MATCH(G67,$K$8:$K$57,0)),INDEX(Namelist!$A:$A,G67)),"")))</f>
        <v/>
      </c>
      <c r="D67">
        <f t="shared" si="0"/>
        <v>59</v>
      </c>
      <c r="E67">
        <f t="shared" si="1"/>
        <v>12</v>
      </c>
      <c r="F67" cm="1">
        <f t="array" ref="F67">D67-INDEX($T$8:$T$57,E67)</f>
        <v>0</v>
      </c>
      <c r="G67" cm="1">
        <f t="array" ref="G67">IF(F67=0,0,INDEX($S$8:$S$57,E67)+F67)</f>
        <v>0</v>
      </c>
      <c r="M67" t="str">
        <f t="shared" si="3"/>
        <v/>
      </c>
      <c r="O67" t="str">
        <f t="shared" si="5"/>
        <v/>
      </c>
    </row>
    <row r="68" spans="1:15" x14ac:dyDescent="0.45">
      <c r="A68" s="9" t="str" cm="1">
        <f t="array" ref="A68">IF(E68&gt;$B$5,"",IF(F68=0,"Group "&amp;E68,IF(F68&lt;=INDEX($R$8:$R$57,E68),IF($C$6,INDEX($I$8:$I$57,MATCH(G68,$K$8:$K$57,0)),INDEX(Namelist!$A:$A,G68)),"")))</f>
        <v/>
      </c>
      <c r="D68">
        <f t="shared" si="0"/>
        <v>60</v>
      </c>
      <c r="E68">
        <f t="shared" si="1"/>
        <v>13</v>
      </c>
      <c r="F68" cm="1">
        <f t="array" ref="F68">D68-INDEX($T$8:$T$57,E68)</f>
        <v>0</v>
      </c>
      <c r="G68" cm="1">
        <f t="array" ref="G68">IF(F68=0,0,INDEX($S$8:$S$57,E68)+F68)</f>
        <v>0</v>
      </c>
      <c r="M68" t="str">
        <f t="shared" si="3"/>
        <v/>
      </c>
      <c r="O68" t="str">
        <f t="shared" si="5"/>
        <v/>
      </c>
    </row>
    <row r="69" spans="1:15" x14ac:dyDescent="0.45">
      <c r="A69" s="9" t="str" cm="1">
        <f t="array" ref="A69">IF(E69&gt;$B$5,"",IF(F69=0,"Group "&amp;E69,IF(F69&lt;=INDEX($R$8:$R$57,E69),IF($C$6,INDEX($I$8:$I$57,MATCH(G69,$K$8:$K$57,0)),INDEX(Namelist!$A:$A,G69)),"")))</f>
        <v/>
      </c>
      <c r="D69">
        <f t="shared" si="0"/>
        <v>61</v>
      </c>
      <c r="E69">
        <f t="shared" si="1"/>
        <v>14</v>
      </c>
      <c r="F69" cm="1">
        <f t="array" ref="F69">D69-INDEX($T$8:$T$57,E69)</f>
        <v>0</v>
      </c>
      <c r="G69" cm="1">
        <f t="array" ref="G69">IF(F69=0,0,INDEX($S$8:$S$57,E69)+F69)</f>
        <v>0</v>
      </c>
      <c r="M69" t="str">
        <f t="shared" si="3"/>
        <v/>
      </c>
      <c r="O69" t="str">
        <f t="shared" si="5"/>
        <v/>
      </c>
    </row>
    <row r="70" spans="1:15" x14ac:dyDescent="0.45">
      <c r="A70" s="9" t="str" cm="1">
        <f t="array" ref="A70">IF(E70&gt;$B$5,"",IF(F70=0,"Group "&amp;E70,IF(F70&lt;=INDEX($R$8:$R$57,E70),IF($C$6,INDEX($I$8:$I$57,MATCH(G70,$K$8:$K$57,0)),INDEX(Namelist!$A:$A,G70)),"")))</f>
        <v/>
      </c>
      <c r="D70">
        <f t="shared" si="0"/>
        <v>62</v>
      </c>
      <c r="E70">
        <f t="shared" si="1"/>
        <v>15</v>
      </c>
      <c r="F70" cm="1">
        <f t="array" ref="F70">D70-INDEX($T$8:$T$57,E70)</f>
        <v>0</v>
      </c>
      <c r="G70" cm="1">
        <f t="array" ref="G70">IF(F70=0,0,INDEX($S$8:$S$57,E70)+F70)</f>
        <v>0</v>
      </c>
      <c r="M70" t="str">
        <f t="shared" si="3"/>
        <v/>
      </c>
      <c r="O70" t="str">
        <f t="shared" si="5"/>
        <v/>
      </c>
    </row>
    <row r="71" spans="1:15" x14ac:dyDescent="0.45">
      <c r="A71" s="9" t="str" cm="1">
        <f t="array" ref="A71">IF(E71&gt;$B$5,"",IF(F71=0,"Group "&amp;E71,IF(F71&lt;=INDEX($R$8:$R$57,E71),IF($C$6,INDEX($I$8:$I$57,MATCH(G71,$K$8:$K$57,0)),INDEX(Namelist!$A:$A,G71)),"")))</f>
        <v/>
      </c>
      <c r="D71">
        <f t="shared" si="0"/>
        <v>63</v>
      </c>
      <c r="E71">
        <f t="shared" si="1"/>
        <v>16</v>
      </c>
      <c r="F71" cm="1">
        <f t="array" ref="F71">D71-INDEX($T$8:$T$57,E71)</f>
        <v>0</v>
      </c>
      <c r="G71" cm="1">
        <f t="array" ref="G71">IF(F71=0,0,INDEX($S$8:$S$57,E71)+F71)</f>
        <v>0</v>
      </c>
      <c r="M71" t="str">
        <f t="shared" si="3"/>
        <v/>
      </c>
      <c r="O71" t="str">
        <f t="shared" si="5"/>
        <v/>
      </c>
    </row>
    <row r="72" spans="1:15" x14ac:dyDescent="0.45">
      <c r="A72" s="9" t="str" cm="1">
        <f t="array" ref="A72">IF(E72&gt;$B$5,"",IF(F72=0,"Group "&amp;E72,IF(F72&lt;=INDEX($R$8:$R$57,E72),IF($C$6,INDEX($I$8:$I$57,MATCH(G72,$K$8:$K$57,0)),INDEX(Namelist!$A:$A,G72)),"")))</f>
        <v/>
      </c>
      <c r="D72">
        <f t="shared" si="0"/>
        <v>64</v>
      </c>
      <c r="E72">
        <f t="shared" si="1"/>
        <v>17</v>
      </c>
      <c r="F72" cm="1">
        <f t="array" ref="F72">D72-INDEX($T$8:$T$57,E72)</f>
        <v>0</v>
      </c>
      <c r="G72" cm="1">
        <f t="array" ref="G72">IF(F72=0,0,INDEX($S$8:$S$57,E72)+F72)</f>
        <v>0</v>
      </c>
      <c r="M72" t="str">
        <f t="shared" si="3"/>
        <v/>
      </c>
      <c r="O72" t="str">
        <f t="shared" si="5"/>
        <v/>
      </c>
    </row>
    <row r="73" spans="1:15" x14ac:dyDescent="0.45">
      <c r="A73" s="9" t="str" cm="1">
        <f t="array" ref="A73">IF(E73&gt;$B$5,"",IF(F73=0,"Group "&amp;E73,IF(F73&lt;=INDEX($R$8:$R$57,E73),IF($C$6,INDEX($I$8:$I$57,MATCH(G73,$K$8:$K$57,0)),INDEX(Namelist!$A:$A,G73)),"")))</f>
        <v/>
      </c>
      <c r="D73">
        <f t="shared" ref="D73:D107" si="10">ROW()-8</f>
        <v>65</v>
      </c>
      <c r="E73">
        <f t="shared" ref="E73:E107" si="11">MATCH(D73,$T$8:$T$57,1)</f>
        <v>18</v>
      </c>
      <c r="F73" cm="1">
        <f t="array" ref="F73">D73-INDEX($T$8:$T$57,E73)</f>
        <v>0</v>
      </c>
      <c r="G73" cm="1">
        <f t="array" ref="G73">IF(F73=0,0,INDEX($S$8:$S$57,E73)+F73)</f>
        <v>0</v>
      </c>
      <c r="M73" t="str">
        <f t="shared" ref="M73:M107" si="12">IF(OR(A73="",LEFT(A73,6)="Group "),"",A73)</f>
        <v/>
      </c>
      <c r="O73" t="str">
        <f t="shared" ref="O73:O107" si="13">IF(M73="","",COUNTIF($I$8:$I$57,M73))</f>
        <v/>
      </c>
    </row>
    <row r="74" spans="1:15" x14ac:dyDescent="0.45">
      <c r="A74" s="9" t="str" cm="1">
        <f t="array" ref="A74">IF(E74&gt;$B$5,"",IF(F74=0,"Group "&amp;E74,IF(F74&lt;=INDEX($R$8:$R$57,E74),IF($C$6,INDEX($I$8:$I$57,MATCH(G74,$K$8:$K$57,0)),INDEX(Namelist!$A:$A,G74)),"")))</f>
        <v/>
      </c>
      <c r="D74">
        <f t="shared" si="10"/>
        <v>66</v>
      </c>
      <c r="E74">
        <f t="shared" si="11"/>
        <v>19</v>
      </c>
      <c r="F74" cm="1">
        <f t="array" ref="F74">D74-INDEX($T$8:$T$57,E74)</f>
        <v>0</v>
      </c>
      <c r="G74" cm="1">
        <f t="array" ref="G74">IF(F74=0,0,INDEX($S$8:$S$57,E74)+F74)</f>
        <v>0</v>
      </c>
      <c r="M74" t="str">
        <f t="shared" si="12"/>
        <v/>
      </c>
      <c r="O74" t="str">
        <f t="shared" si="13"/>
        <v/>
      </c>
    </row>
    <row r="75" spans="1:15" x14ac:dyDescent="0.45">
      <c r="A75" s="9" t="str" cm="1">
        <f t="array" ref="A75">IF(E75&gt;$B$5,"",IF(F75=0,"Group "&amp;E75,IF(F75&lt;=INDEX($R$8:$R$57,E75),IF($C$6,INDEX($I$8:$I$57,MATCH(G75,$K$8:$K$57,0)),INDEX(Namelist!$A:$A,G75)),"")))</f>
        <v/>
      </c>
      <c r="D75">
        <f t="shared" si="10"/>
        <v>67</v>
      </c>
      <c r="E75">
        <f t="shared" si="11"/>
        <v>20</v>
      </c>
      <c r="F75" cm="1">
        <f t="array" ref="F75">D75-INDEX($T$8:$T$57,E75)</f>
        <v>0</v>
      </c>
      <c r="G75" cm="1">
        <f t="array" ref="G75">IF(F75=0,0,INDEX($S$8:$S$57,E75)+F75)</f>
        <v>0</v>
      </c>
      <c r="M75" t="str">
        <f t="shared" si="12"/>
        <v/>
      </c>
      <c r="O75" t="str">
        <f t="shared" si="13"/>
        <v/>
      </c>
    </row>
    <row r="76" spans="1:15" x14ac:dyDescent="0.45">
      <c r="A76" s="9" t="str" cm="1">
        <f t="array" ref="A76">IF(E76&gt;$B$5,"",IF(F76=0,"Group "&amp;E76,IF(F76&lt;=INDEX($R$8:$R$57,E76),IF($C$6,INDEX($I$8:$I$57,MATCH(G76,$K$8:$K$57,0)),INDEX(Namelist!$A:$A,G76)),"")))</f>
        <v/>
      </c>
      <c r="D76">
        <f t="shared" si="10"/>
        <v>68</v>
      </c>
      <c r="E76">
        <f t="shared" si="11"/>
        <v>21</v>
      </c>
      <c r="F76" cm="1">
        <f t="array" ref="F76">D76-INDEX($T$8:$T$57,E76)</f>
        <v>0</v>
      </c>
      <c r="G76" cm="1">
        <f t="array" ref="G76">IF(F76=0,0,INDEX($S$8:$S$57,E76)+F76)</f>
        <v>0</v>
      </c>
      <c r="M76" t="str">
        <f t="shared" si="12"/>
        <v/>
      </c>
      <c r="O76" t="str">
        <f t="shared" si="13"/>
        <v/>
      </c>
    </row>
    <row r="77" spans="1:15" x14ac:dyDescent="0.45">
      <c r="A77" s="9" t="str" cm="1">
        <f t="array" ref="A77">IF(E77&gt;$B$5,"",IF(F77=0,"Group "&amp;E77,IF(F77&lt;=INDEX($R$8:$R$57,E77),IF($C$6,INDEX($I$8:$I$57,MATCH(G77,$K$8:$K$57,0)),INDEX(Namelist!$A:$A,G77)),"")))</f>
        <v/>
      </c>
      <c r="D77">
        <f t="shared" si="10"/>
        <v>69</v>
      </c>
      <c r="E77">
        <f t="shared" si="11"/>
        <v>22</v>
      </c>
      <c r="F77" cm="1">
        <f t="array" ref="F77">D77-INDEX($T$8:$T$57,E77)</f>
        <v>0</v>
      </c>
      <c r="G77" cm="1">
        <f t="array" ref="G77">IF(F77=0,0,INDEX($S$8:$S$57,E77)+F77)</f>
        <v>0</v>
      </c>
      <c r="M77" t="str">
        <f t="shared" si="12"/>
        <v/>
      </c>
      <c r="O77" t="str">
        <f t="shared" si="13"/>
        <v/>
      </c>
    </row>
    <row r="78" spans="1:15" x14ac:dyDescent="0.45">
      <c r="A78" s="9" t="str" cm="1">
        <f t="array" ref="A78">IF(E78&gt;$B$5,"",IF(F78=0,"Group "&amp;E78,IF(F78&lt;=INDEX($R$8:$R$57,E78),IF($C$6,INDEX($I$8:$I$57,MATCH(G78,$K$8:$K$57,0)),INDEX(Namelist!$A:$A,G78)),"")))</f>
        <v/>
      </c>
      <c r="D78">
        <f t="shared" si="10"/>
        <v>70</v>
      </c>
      <c r="E78">
        <f t="shared" si="11"/>
        <v>23</v>
      </c>
      <c r="F78" cm="1">
        <f t="array" ref="F78">D78-INDEX($T$8:$T$57,E78)</f>
        <v>0</v>
      </c>
      <c r="G78" cm="1">
        <f t="array" ref="G78">IF(F78=0,0,INDEX($S$8:$S$57,E78)+F78)</f>
        <v>0</v>
      </c>
      <c r="M78" t="str">
        <f t="shared" si="12"/>
        <v/>
      </c>
      <c r="O78" t="str">
        <f t="shared" si="13"/>
        <v/>
      </c>
    </row>
    <row r="79" spans="1:15" x14ac:dyDescent="0.45">
      <c r="A79" s="9" t="str" cm="1">
        <f t="array" ref="A79">IF(E79&gt;$B$5,"",IF(F79=0,"Group "&amp;E79,IF(F79&lt;=INDEX($R$8:$R$57,E79),IF($C$6,INDEX($I$8:$I$57,MATCH(G79,$K$8:$K$57,0)),INDEX(Namelist!$A:$A,G79)),"")))</f>
        <v/>
      </c>
      <c r="D79">
        <f t="shared" si="10"/>
        <v>71</v>
      </c>
      <c r="E79">
        <f t="shared" si="11"/>
        <v>24</v>
      </c>
      <c r="F79" cm="1">
        <f t="array" ref="F79">D79-INDEX($T$8:$T$57,E79)</f>
        <v>0</v>
      </c>
      <c r="G79" cm="1">
        <f t="array" ref="G79">IF(F79=0,0,INDEX($S$8:$S$57,E79)+F79)</f>
        <v>0</v>
      </c>
      <c r="M79" t="str">
        <f t="shared" si="12"/>
        <v/>
      </c>
      <c r="O79" t="str">
        <f t="shared" si="13"/>
        <v/>
      </c>
    </row>
    <row r="80" spans="1:15" x14ac:dyDescent="0.45">
      <c r="A80" s="9" t="str" cm="1">
        <f t="array" ref="A80">IF(E80&gt;$B$5,"",IF(F80=0,"Group "&amp;E80,IF(F80&lt;=INDEX($R$8:$R$57,E80),IF($C$6,INDEX($I$8:$I$57,MATCH(G80,$K$8:$K$57,0)),INDEX(Namelist!$A:$A,G80)),"")))</f>
        <v/>
      </c>
      <c r="D80">
        <f t="shared" si="10"/>
        <v>72</v>
      </c>
      <c r="E80">
        <f t="shared" si="11"/>
        <v>25</v>
      </c>
      <c r="F80" cm="1">
        <f t="array" ref="F80">D80-INDEX($T$8:$T$57,E80)</f>
        <v>0</v>
      </c>
      <c r="G80" cm="1">
        <f t="array" ref="G80">IF(F80=0,0,INDEX($S$8:$S$57,E80)+F80)</f>
        <v>0</v>
      </c>
      <c r="M80" t="str">
        <f t="shared" si="12"/>
        <v/>
      </c>
      <c r="O80" t="str">
        <f t="shared" si="13"/>
        <v/>
      </c>
    </row>
    <row r="81" spans="1:15" x14ac:dyDescent="0.45">
      <c r="A81" s="9" t="str" cm="1">
        <f t="array" ref="A81">IF(E81&gt;$B$5,"",IF(F81=0,"Group "&amp;E81,IF(F81&lt;=INDEX($R$8:$R$57,E81),IF($C$6,INDEX($I$8:$I$57,MATCH(G81,$K$8:$K$57,0)),INDEX(Namelist!$A:$A,G81)),"")))</f>
        <v/>
      </c>
      <c r="D81">
        <f t="shared" si="10"/>
        <v>73</v>
      </c>
      <c r="E81">
        <f t="shared" si="11"/>
        <v>26</v>
      </c>
      <c r="F81" cm="1">
        <f t="array" ref="F81">D81-INDEX($T$8:$T$57,E81)</f>
        <v>0</v>
      </c>
      <c r="G81" cm="1">
        <f t="array" ref="G81">IF(F81=0,0,INDEX($S$8:$S$57,E81)+F81)</f>
        <v>0</v>
      </c>
      <c r="M81" t="str">
        <f t="shared" si="12"/>
        <v/>
      </c>
      <c r="O81" t="str">
        <f t="shared" si="13"/>
        <v/>
      </c>
    </row>
    <row r="82" spans="1:15" x14ac:dyDescent="0.45">
      <c r="A82" s="9" t="str" cm="1">
        <f t="array" ref="A82">IF(E82&gt;$B$5,"",IF(F82=0,"Group "&amp;E82,IF(F82&lt;=INDEX($R$8:$R$57,E82),IF($C$6,INDEX($I$8:$I$57,MATCH(G82,$K$8:$K$57,0)),INDEX(Namelist!$A:$A,G82)),"")))</f>
        <v/>
      </c>
      <c r="D82">
        <f t="shared" si="10"/>
        <v>74</v>
      </c>
      <c r="E82">
        <f t="shared" si="11"/>
        <v>27</v>
      </c>
      <c r="F82" cm="1">
        <f t="array" ref="F82">D82-INDEX($T$8:$T$57,E82)</f>
        <v>0</v>
      </c>
      <c r="G82" cm="1">
        <f t="array" ref="G82">IF(F82=0,0,INDEX($S$8:$S$57,E82)+F82)</f>
        <v>0</v>
      </c>
      <c r="M82" t="str">
        <f t="shared" si="12"/>
        <v/>
      </c>
      <c r="O82" t="str">
        <f t="shared" si="13"/>
        <v/>
      </c>
    </row>
    <row r="83" spans="1:15" x14ac:dyDescent="0.45">
      <c r="A83" s="9" t="str" cm="1">
        <f t="array" ref="A83">IF(E83&gt;$B$5,"",IF(F83=0,"Group "&amp;E83,IF(F83&lt;=INDEX($R$8:$R$57,E83),IF($C$6,INDEX($I$8:$I$57,MATCH(G83,$K$8:$K$57,0)),INDEX(Namelist!$A:$A,G83)),"")))</f>
        <v/>
      </c>
      <c r="D83">
        <f t="shared" si="10"/>
        <v>75</v>
      </c>
      <c r="E83">
        <f t="shared" si="11"/>
        <v>28</v>
      </c>
      <c r="F83" cm="1">
        <f t="array" ref="F83">D83-INDEX($T$8:$T$57,E83)</f>
        <v>0</v>
      </c>
      <c r="G83" cm="1">
        <f t="array" ref="G83">IF(F83=0,0,INDEX($S$8:$S$57,E83)+F83)</f>
        <v>0</v>
      </c>
      <c r="M83" t="str">
        <f t="shared" si="12"/>
        <v/>
      </c>
      <c r="O83" t="str">
        <f t="shared" si="13"/>
        <v/>
      </c>
    </row>
    <row r="84" spans="1:15" x14ac:dyDescent="0.45">
      <c r="A84" s="9" t="str" cm="1">
        <f t="array" ref="A84">IF(E84&gt;$B$5,"",IF(F84=0,"Group "&amp;E84,IF(F84&lt;=INDEX($R$8:$R$57,E84),IF($C$6,INDEX($I$8:$I$57,MATCH(G84,$K$8:$K$57,0)),INDEX(Namelist!$A:$A,G84)),"")))</f>
        <v/>
      </c>
      <c r="D84">
        <f t="shared" si="10"/>
        <v>76</v>
      </c>
      <c r="E84">
        <f t="shared" si="11"/>
        <v>29</v>
      </c>
      <c r="F84" cm="1">
        <f t="array" ref="F84">D84-INDEX($T$8:$T$57,E84)</f>
        <v>0</v>
      </c>
      <c r="G84" cm="1">
        <f t="array" ref="G84">IF(F84=0,0,INDEX($S$8:$S$57,E84)+F84)</f>
        <v>0</v>
      </c>
      <c r="M84" t="str">
        <f t="shared" si="12"/>
        <v/>
      </c>
      <c r="O84" t="str">
        <f t="shared" si="13"/>
        <v/>
      </c>
    </row>
    <row r="85" spans="1:15" x14ac:dyDescent="0.45">
      <c r="A85" s="9" t="str" cm="1">
        <f t="array" ref="A85">IF(E85&gt;$B$5,"",IF(F85=0,"Group "&amp;E85,IF(F85&lt;=INDEX($R$8:$R$57,E85),IF($C$6,INDEX($I$8:$I$57,MATCH(G85,$K$8:$K$57,0)),INDEX(Namelist!$A:$A,G85)),"")))</f>
        <v/>
      </c>
      <c r="D85">
        <f t="shared" si="10"/>
        <v>77</v>
      </c>
      <c r="E85">
        <f t="shared" si="11"/>
        <v>30</v>
      </c>
      <c r="F85" cm="1">
        <f t="array" ref="F85">D85-INDEX($T$8:$T$57,E85)</f>
        <v>0</v>
      </c>
      <c r="G85" cm="1">
        <f t="array" ref="G85">IF(F85=0,0,INDEX($S$8:$S$57,E85)+F85)</f>
        <v>0</v>
      </c>
      <c r="M85" t="str">
        <f t="shared" si="12"/>
        <v/>
      </c>
      <c r="O85" t="str">
        <f t="shared" si="13"/>
        <v/>
      </c>
    </row>
    <row r="86" spans="1:15" x14ac:dyDescent="0.45">
      <c r="A86" s="9" t="str" cm="1">
        <f t="array" ref="A86">IF(E86&gt;$B$5,"",IF(F86=0,"Group "&amp;E86,IF(F86&lt;=INDEX($R$8:$R$57,E86),IF($C$6,INDEX($I$8:$I$57,MATCH(G86,$K$8:$K$57,0)),INDEX(Namelist!$A:$A,G86)),"")))</f>
        <v/>
      </c>
      <c r="D86">
        <f t="shared" si="10"/>
        <v>78</v>
      </c>
      <c r="E86">
        <f t="shared" si="11"/>
        <v>31</v>
      </c>
      <c r="F86" cm="1">
        <f t="array" ref="F86">D86-INDEX($T$8:$T$57,E86)</f>
        <v>0</v>
      </c>
      <c r="G86" cm="1">
        <f t="array" ref="G86">IF(F86=0,0,INDEX($S$8:$S$57,E86)+F86)</f>
        <v>0</v>
      </c>
      <c r="M86" t="str">
        <f t="shared" si="12"/>
        <v/>
      </c>
      <c r="O86" t="str">
        <f t="shared" si="13"/>
        <v/>
      </c>
    </row>
    <row r="87" spans="1:15" x14ac:dyDescent="0.45">
      <c r="A87" s="9" t="str" cm="1">
        <f t="array" ref="A87">IF(E87&gt;$B$5,"",IF(F87=0,"Group "&amp;E87,IF(F87&lt;=INDEX($R$8:$R$57,E87),IF($C$6,INDEX($I$8:$I$57,MATCH(G87,$K$8:$K$57,0)),INDEX(Namelist!$A:$A,G87)),"")))</f>
        <v/>
      </c>
      <c r="D87">
        <f t="shared" si="10"/>
        <v>79</v>
      </c>
      <c r="E87">
        <f t="shared" si="11"/>
        <v>32</v>
      </c>
      <c r="F87" cm="1">
        <f t="array" ref="F87">D87-INDEX($T$8:$T$57,E87)</f>
        <v>0</v>
      </c>
      <c r="G87" cm="1">
        <f t="array" ref="G87">IF(F87=0,0,INDEX($S$8:$S$57,E87)+F87)</f>
        <v>0</v>
      </c>
      <c r="M87" t="str">
        <f t="shared" si="12"/>
        <v/>
      </c>
      <c r="O87" t="str">
        <f t="shared" si="13"/>
        <v/>
      </c>
    </row>
    <row r="88" spans="1:15" x14ac:dyDescent="0.45">
      <c r="A88" s="9" t="str" cm="1">
        <f t="array" ref="A88">IF(E88&gt;$B$5,"",IF(F88=0,"Group "&amp;E88,IF(F88&lt;=INDEX($R$8:$R$57,E88),IF($C$6,INDEX($I$8:$I$57,MATCH(G88,$K$8:$K$57,0)),INDEX(Namelist!$A:$A,G88)),"")))</f>
        <v/>
      </c>
      <c r="D88">
        <f t="shared" si="10"/>
        <v>80</v>
      </c>
      <c r="E88">
        <f t="shared" si="11"/>
        <v>33</v>
      </c>
      <c r="F88" cm="1">
        <f t="array" ref="F88">D88-INDEX($T$8:$T$57,E88)</f>
        <v>0</v>
      </c>
      <c r="G88" cm="1">
        <f t="array" ref="G88">IF(F88=0,0,INDEX($S$8:$S$57,E88)+F88)</f>
        <v>0</v>
      </c>
      <c r="M88" t="str">
        <f t="shared" si="12"/>
        <v/>
      </c>
      <c r="O88" t="str">
        <f t="shared" si="13"/>
        <v/>
      </c>
    </row>
    <row r="89" spans="1:15" x14ac:dyDescent="0.45">
      <c r="A89" s="9" t="str" cm="1">
        <f t="array" ref="A89">IF(E89&gt;$B$5,"",IF(F89=0,"Group "&amp;E89,IF(F89&lt;=INDEX($R$8:$R$57,E89),IF($C$6,INDEX($I$8:$I$57,MATCH(G89,$K$8:$K$57,0)),INDEX(Namelist!$A:$A,G89)),"")))</f>
        <v/>
      </c>
      <c r="D89">
        <f t="shared" si="10"/>
        <v>81</v>
      </c>
      <c r="E89">
        <f t="shared" si="11"/>
        <v>34</v>
      </c>
      <c r="F89" cm="1">
        <f t="array" ref="F89">D89-INDEX($T$8:$T$57,E89)</f>
        <v>0</v>
      </c>
      <c r="G89" cm="1">
        <f t="array" ref="G89">IF(F89=0,0,INDEX($S$8:$S$57,E89)+F89)</f>
        <v>0</v>
      </c>
      <c r="M89" t="str">
        <f t="shared" si="12"/>
        <v/>
      </c>
      <c r="O89" t="str">
        <f t="shared" si="13"/>
        <v/>
      </c>
    </row>
    <row r="90" spans="1:15" x14ac:dyDescent="0.45">
      <c r="A90" s="9" t="str" cm="1">
        <f t="array" ref="A90">IF(E90&gt;$B$5,"",IF(F90=0,"Group "&amp;E90,IF(F90&lt;=INDEX($R$8:$R$57,E90),IF($C$6,INDEX($I$8:$I$57,MATCH(G90,$K$8:$K$57,0)),INDEX(Namelist!$A:$A,G90)),"")))</f>
        <v/>
      </c>
      <c r="D90">
        <f t="shared" si="10"/>
        <v>82</v>
      </c>
      <c r="E90">
        <f t="shared" si="11"/>
        <v>35</v>
      </c>
      <c r="F90" cm="1">
        <f t="array" ref="F90">D90-INDEX($T$8:$T$57,E90)</f>
        <v>0</v>
      </c>
      <c r="G90" cm="1">
        <f t="array" ref="G90">IF(F90=0,0,INDEX($S$8:$S$57,E90)+F90)</f>
        <v>0</v>
      </c>
      <c r="M90" t="str">
        <f t="shared" si="12"/>
        <v/>
      </c>
      <c r="O90" t="str">
        <f t="shared" si="13"/>
        <v/>
      </c>
    </row>
    <row r="91" spans="1:15" x14ac:dyDescent="0.45">
      <c r="A91" s="9" t="str" cm="1">
        <f t="array" ref="A91">IF(E91&gt;$B$5,"",IF(F91=0,"Group "&amp;E91,IF(F91&lt;=INDEX($R$8:$R$57,E91),IF($C$6,INDEX($I$8:$I$57,MATCH(G91,$K$8:$K$57,0)),INDEX(Namelist!$A:$A,G91)),"")))</f>
        <v/>
      </c>
      <c r="D91">
        <f t="shared" si="10"/>
        <v>83</v>
      </c>
      <c r="E91">
        <f t="shared" si="11"/>
        <v>36</v>
      </c>
      <c r="F91" cm="1">
        <f t="array" ref="F91">D91-INDEX($T$8:$T$57,E91)</f>
        <v>0</v>
      </c>
      <c r="G91" cm="1">
        <f t="array" ref="G91">IF(F91=0,0,INDEX($S$8:$S$57,E91)+F91)</f>
        <v>0</v>
      </c>
      <c r="M91" t="str">
        <f t="shared" si="12"/>
        <v/>
      </c>
      <c r="O91" t="str">
        <f t="shared" si="13"/>
        <v/>
      </c>
    </row>
    <row r="92" spans="1:15" x14ac:dyDescent="0.45">
      <c r="A92" s="9" t="str" cm="1">
        <f t="array" ref="A92">IF(E92&gt;$B$5,"",IF(F92=0,"Group "&amp;E92,IF(F92&lt;=INDEX($R$8:$R$57,E92),IF($C$6,INDEX($I$8:$I$57,MATCH(G92,$K$8:$K$57,0)),INDEX(Namelist!$A:$A,G92)),"")))</f>
        <v/>
      </c>
      <c r="D92">
        <f t="shared" si="10"/>
        <v>84</v>
      </c>
      <c r="E92">
        <f t="shared" si="11"/>
        <v>37</v>
      </c>
      <c r="F92" cm="1">
        <f t="array" ref="F92">D92-INDEX($T$8:$T$57,E92)</f>
        <v>0</v>
      </c>
      <c r="G92" cm="1">
        <f t="array" ref="G92">IF(F92=0,0,INDEX($S$8:$S$57,E92)+F92)</f>
        <v>0</v>
      </c>
      <c r="M92" t="str">
        <f t="shared" si="12"/>
        <v/>
      </c>
      <c r="O92" t="str">
        <f t="shared" si="13"/>
        <v/>
      </c>
    </row>
    <row r="93" spans="1:15" x14ac:dyDescent="0.45">
      <c r="A93" s="9" t="str" cm="1">
        <f t="array" ref="A93">IF(E93&gt;$B$5,"",IF(F93=0,"Group "&amp;E93,IF(F93&lt;=INDEX($R$8:$R$57,E93),IF($C$6,INDEX($I$8:$I$57,MATCH(G93,$K$8:$K$57,0)),INDEX(Namelist!$A:$A,G93)),"")))</f>
        <v/>
      </c>
      <c r="D93">
        <f t="shared" si="10"/>
        <v>85</v>
      </c>
      <c r="E93">
        <f t="shared" si="11"/>
        <v>38</v>
      </c>
      <c r="F93" cm="1">
        <f t="array" ref="F93">D93-INDEX($T$8:$T$57,E93)</f>
        <v>0</v>
      </c>
      <c r="G93" cm="1">
        <f t="array" ref="G93">IF(F93=0,0,INDEX($S$8:$S$57,E93)+F93)</f>
        <v>0</v>
      </c>
      <c r="M93" t="str">
        <f t="shared" si="12"/>
        <v/>
      </c>
      <c r="O93" t="str">
        <f t="shared" si="13"/>
        <v/>
      </c>
    </row>
    <row r="94" spans="1:15" x14ac:dyDescent="0.45">
      <c r="A94" s="9" t="str" cm="1">
        <f t="array" ref="A94">IF(E94&gt;$B$5,"",IF(F94=0,"Group "&amp;E94,IF(F94&lt;=INDEX($R$8:$R$57,E94),IF($C$6,INDEX($I$8:$I$57,MATCH(G94,$K$8:$K$57,0)),INDEX(Namelist!$A:$A,G94)),"")))</f>
        <v/>
      </c>
      <c r="D94">
        <f t="shared" si="10"/>
        <v>86</v>
      </c>
      <c r="E94">
        <f t="shared" si="11"/>
        <v>39</v>
      </c>
      <c r="F94" cm="1">
        <f t="array" ref="F94">D94-INDEX($T$8:$T$57,E94)</f>
        <v>0</v>
      </c>
      <c r="G94" cm="1">
        <f t="array" ref="G94">IF(F94=0,0,INDEX($S$8:$S$57,E94)+F94)</f>
        <v>0</v>
      </c>
      <c r="M94" t="str">
        <f t="shared" si="12"/>
        <v/>
      </c>
      <c r="O94" t="str">
        <f t="shared" si="13"/>
        <v/>
      </c>
    </row>
    <row r="95" spans="1:15" x14ac:dyDescent="0.45">
      <c r="A95" s="9" t="str" cm="1">
        <f t="array" ref="A95">IF(E95&gt;$B$5,"",IF(F95=0,"Group "&amp;E95,IF(F95&lt;=INDEX($R$8:$R$57,E95),IF($C$6,INDEX($I$8:$I$57,MATCH(G95,$K$8:$K$57,0)),INDEX(Namelist!$A:$A,G95)),"")))</f>
        <v/>
      </c>
      <c r="D95">
        <f t="shared" si="10"/>
        <v>87</v>
      </c>
      <c r="E95">
        <f t="shared" si="11"/>
        <v>40</v>
      </c>
      <c r="F95" cm="1">
        <f t="array" ref="F95">D95-INDEX($T$8:$T$57,E95)</f>
        <v>0</v>
      </c>
      <c r="G95" cm="1">
        <f t="array" ref="G95">IF(F95=0,0,INDEX($S$8:$S$57,E95)+F95)</f>
        <v>0</v>
      </c>
      <c r="M95" t="str">
        <f t="shared" si="12"/>
        <v/>
      </c>
      <c r="O95" t="str">
        <f t="shared" si="13"/>
        <v/>
      </c>
    </row>
    <row r="96" spans="1:15" x14ac:dyDescent="0.45">
      <c r="A96" s="9" t="str" cm="1">
        <f t="array" ref="A96">IF(E96&gt;$B$5,"",IF(F96=0,"Group "&amp;E96,IF(F96&lt;=INDEX($R$8:$R$57,E96),IF($C$6,INDEX($I$8:$I$57,MATCH(G96,$K$8:$K$57,0)),INDEX(Namelist!$A:$A,G96)),"")))</f>
        <v/>
      </c>
      <c r="D96">
        <f t="shared" si="10"/>
        <v>88</v>
      </c>
      <c r="E96">
        <f t="shared" si="11"/>
        <v>41</v>
      </c>
      <c r="F96" cm="1">
        <f t="array" ref="F96">D96-INDEX($T$8:$T$57,E96)</f>
        <v>0</v>
      </c>
      <c r="G96" cm="1">
        <f t="array" ref="G96">IF(F96=0,0,INDEX($S$8:$S$57,E96)+F96)</f>
        <v>0</v>
      </c>
      <c r="M96" t="str">
        <f t="shared" si="12"/>
        <v/>
      </c>
      <c r="O96" t="str">
        <f t="shared" si="13"/>
        <v/>
      </c>
    </row>
    <row r="97" spans="1:15" x14ac:dyDescent="0.45">
      <c r="A97" s="9" t="str" cm="1">
        <f t="array" ref="A97">IF(E97&gt;$B$5,"",IF(F97=0,"Group "&amp;E97,IF(F97&lt;=INDEX($R$8:$R$57,E97),IF($C$6,INDEX($I$8:$I$57,MATCH(G97,$K$8:$K$57,0)),INDEX(Namelist!$A:$A,G97)),"")))</f>
        <v/>
      </c>
      <c r="D97">
        <f t="shared" si="10"/>
        <v>89</v>
      </c>
      <c r="E97">
        <f t="shared" si="11"/>
        <v>42</v>
      </c>
      <c r="F97" cm="1">
        <f t="array" ref="F97">D97-INDEX($T$8:$T$57,E97)</f>
        <v>0</v>
      </c>
      <c r="G97" cm="1">
        <f t="array" ref="G97">IF(F97=0,0,INDEX($S$8:$S$57,E97)+F97)</f>
        <v>0</v>
      </c>
      <c r="M97" t="str">
        <f t="shared" si="12"/>
        <v/>
      </c>
      <c r="O97" t="str">
        <f t="shared" si="13"/>
        <v/>
      </c>
    </row>
    <row r="98" spans="1:15" x14ac:dyDescent="0.45">
      <c r="A98" s="9" t="str" cm="1">
        <f t="array" ref="A98">IF(E98&gt;$B$5,"",IF(F98=0,"Group "&amp;E98,IF(F98&lt;=INDEX($R$8:$R$57,E98),IF($C$6,INDEX($I$8:$I$57,MATCH(G98,$K$8:$K$57,0)),INDEX(Namelist!$A:$A,G98)),"")))</f>
        <v/>
      </c>
      <c r="D98">
        <f t="shared" si="10"/>
        <v>90</v>
      </c>
      <c r="E98">
        <f t="shared" si="11"/>
        <v>43</v>
      </c>
      <c r="F98" cm="1">
        <f t="array" ref="F98">D98-INDEX($T$8:$T$57,E98)</f>
        <v>0</v>
      </c>
      <c r="G98" cm="1">
        <f t="array" ref="G98">IF(F98=0,0,INDEX($S$8:$S$57,E98)+F98)</f>
        <v>0</v>
      </c>
      <c r="M98" t="str">
        <f t="shared" si="12"/>
        <v/>
      </c>
      <c r="O98" t="str">
        <f t="shared" si="13"/>
        <v/>
      </c>
    </row>
    <row r="99" spans="1:15" x14ac:dyDescent="0.45">
      <c r="A99" s="9" t="str" cm="1">
        <f t="array" ref="A99">IF(E99&gt;$B$5,"",IF(F99=0,"Group "&amp;E99,IF(F99&lt;=INDEX($R$8:$R$57,E99),IF($C$6,INDEX($I$8:$I$57,MATCH(G99,$K$8:$K$57,0)),INDEX(Namelist!$A:$A,G99)),"")))</f>
        <v/>
      </c>
      <c r="D99">
        <f t="shared" si="10"/>
        <v>91</v>
      </c>
      <c r="E99">
        <f t="shared" si="11"/>
        <v>44</v>
      </c>
      <c r="F99" cm="1">
        <f t="array" ref="F99">D99-INDEX($T$8:$T$57,E99)</f>
        <v>0</v>
      </c>
      <c r="G99" cm="1">
        <f t="array" ref="G99">IF(F99=0,0,INDEX($S$8:$S$57,E99)+F99)</f>
        <v>0</v>
      </c>
      <c r="M99" t="str">
        <f t="shared" si="12"/>
        <v/>
      </c>
      <c r="O99" t="str">
        <f t="shared" si="13"/>
        <v/>
      </c>
    </row>
    <row r="100" spans="1:15" x14ac:dyDescent="0.45">
      <c r="A100" s="9" t="str" cm="1">
        <f t="array" ref="A100">IF(E100&gt;$B$5,"",IF(F100=0,"Group "&amp;E100,IF(F100&lt;=INDEX($R$8:$R$57,E100),IF($C$6,INDEX($I$8:$I$57,MATCH(G100,$K$8:$K$57,0)),INDEX(Namelist!$A:$A,G100)),"")))</f>
        <v/>
      </c>
      <c r="D100">
        <f t="shared" si="10"/>
        <v>92</v>
      </c>
      <c r="E100">
        <f t="shared" si="11"/>
        <v>45</v>
      </c>
      <c r="F100" cm="1">
        <f t="array" ref="F100">D100-INDEX($T$8:$T$57,E100)</f>
        <v>0</v>
      </c>
      <c r="G100" cm="1">
        <f t="array" ref="G100">IF(F100=0,0,INDEX($S$8:$S$57,E100)+F100)</f>
        <v>0</v>
      </c>
      <c r="M100" t="str">
        <f t="shared" si="12"/>
        <v/>
      </c>
      <c r="O100" t="str">
        <f t="shared" si="13"/>
        <v/>
      </c>
    </row>
    <row r="101" spans="1:15" x14ac:dyDescent="0.45">
      <c r="A101" s="9" t="str" cm="1">
        <f t="array" ref="A101">IF(E101&gt;$B$5,"",IF(F101=0,"Group "&amp;E101,IF(F101&lt;=INDEX($R$8:$R$57,E101),IF($C$6,INDEX($I$8:$I$57,MATCH(G101,$K$8:$K$57,0)),INDEX(Namelist!$A:$A,G101)),"")))</f>
        <v/>
      </c>
      <c r="D101">
        <f t="shared" si="10"/>
        <v>93</v>
      </c>
      <c r="E101">
        <f t="shared" si="11"/>
        <v>46</v>
      </c>
      <c r="F101" cm="1">
        <f t="array" ref="F101">D101-INDEX($T$8:$T$57,E101)</f>
        <v>0</v>
      </c>
      <c r="G101" cm="1">
        <f t="array" ref="G101">IF(F101=0,0,INDEX($S$8:$S$57,E101)+F101)</f>
        <v>0</v>
      </c>
      <c r="M101" t="str">
        <f t="shared" si="12"/>
        <v/>
      </c>
      <c r="O101" t="str">
        <f t="shared" si="13"/>
        <v/>
      </c>
    </row>
    <row r="102" spans="1:15" x14ac:dyDescent="0.45">
      <c r="A102" s="9" t="str" cm="1">
        <f t="array" ref="A102">IF(E102&gt;$B$5,"",IF(F102=0,"Group "&amp;E102,IF(F102&lt;=INDEX($R$8:$R$57,E102),IF($C$6,INDEX($I$8:$I$57,MATCH(G102,$K$8:$K$57,0)),INDEX(Namelist!$A:$A,G102)),"")))</f>
        <v/>
      </c>
      <c r="D102">
        <f t="shared" si="10"/>
        <v>94</v>
      </c>
      <c r="E102">
        <f t="shared" si="11"/>
        <v>47</v>
      </c>
      <c r="F102" cm="1">
        <f t="array" ref="F102">D102-INDEX($T$8:$T$57,E102)</f>
        <v>0</v>
      </c>
      <c r="G102" cm="1">
        <f t="array" ref="G102">IF(F102=0,0,INDEX($S$8:$S$57,E102)+F102)</f>
        <v>0</v>
      </c>
      <c r="M102" t="str">
        <f t="shared" si="12"/>
        <v/>
      </c>
      <c r="O102" t="str">
        <f t="shared" si="13"/>
        <v/>
      </c>
    </row>
    <row r="103" spans="1:15" x14ac:dyDescent="0.45">
      <c r="A103" s="9" t="str" cm="1">
        <f t="array" ref="A103">IF(E103&gt;$B$5,"",IF(F103=0,"Group "&amp;E103,IF(F103&lt;=INDEX($R$8:$R$57,E103),IF($C$6,INDEX($I$8:$I$57,MATCH(G103,$K$8:$K$57,0)),INDEX(Namelist!$A:$A,G103)),"")))</f>
        <v/>
      </c>
      <c r="D103">
        <f t="shared" si="10"/>
        <v>95</v>
      </c>
      <c r="E103">
        <f t="shared" si="11"/>
        <v>48</v>
      </c>
      <c r="F103" cm="1">
        <f t="array" ref="F103">D103-INDEX($T$8:$T$57,E103)</f>
        <v>0</v>
      </c>
      <c r="G103" cm="1">
        <f t="array" ref="G103">IF(F103=0,0,INDEX($S$8:$S$57,E103)+F103)</f>
        <v>0</v>
      </c>
      <c r="M103" t="str">
        <f t="shared" si="12"/>
        <v/>
      </c>
      <c r="O103" t="str">
        <f t="shared" si="13"/>
        <v/>
      </c>
    </row>
    <row r="104" spans="1:15" x14ac:dyDescent="0.45">
      <c r="A104" s="9" t="str" cm="1">
        <f t="array" ref="A104">IF(E104&gt;$B$5,"",IF(F104=0,"Group "&amp;E104,IF(F104&lt;=INDEX($R$8:$R$57,E104),IF($C$6,INDEX($I$8:$I$57,MATCH(G104,$K$8:$K$57,0)),INDEX(Namelist!$A:$A,G104)),"")))</f>
        <v/>
      </c>
      <c r="D104">
        <f t="shared" si="10"/>
        <v>96</v>
      </c>
      <c r="E104">
        <f t="shared" si="11"/>
        <v>49</v>
      </c>
      <c r="F104" cm="1">
        <f t="array" ref="F104">D104-INDEX($T$8:$T$57,E104)</f>
        <v>0</v>
      </c>
      <c r="G104" cm="1">
        <f t="array" ref="G104">IF(F104=0,0,INDEX($S$8:$S$57,E104)+F104)</f>
        <v>0</v>
      </c>
      <c r="M104" t="str">
        <f t="shared" si="12"/>
        <v/>
      </c>
      <c r="O104" t="str">
        <f t="shared" si="13"/>
        <v/>
      </c>
    </row>
    <row r="105" spans="1:15" x14ac:dyDescent="0.45">
      <c r="A105" s="9" t="str" cm="1">
        <f t="array" ref="A105">IF(E105&gt;$B$5,"",IF(F105=0,"Group "&amp;E105,IF(F105&lt;=INDEX($R$8:$R$57,E105),IF($C$6,INDEX($I$8:$I$57,MATCH(G105,$K$8:$K$57,0)),INDEX(Namelist!$A:$A,G105)),"")))</f>
        <v/>
      </c>
      <c r="D105">
        <f t="shared" si="10"/>
        <v>97</v>
      </c>
      <c r="E105">
        <f t="shared" si="11"/>
        <v>50</v>
      </c>
      <c r="F105" cm="1">
        <f t="array" ref="F105">D105-INDEX($T$8:$T$57,E105)</f>
        <v>0</v>
      </c>
      <c r="G105" cm="1">
        <f t="array" ref="G105">IF(F105=0,0,INDEX($S$8:$S$57,E105)+F105)</f>
        <v>0</v>
      </c>
      <c r="M105" t="str">
        <f t="shared" si="12"/>
        <v/>
      </c>
      <c r="O105" t="str">
        <f t="shared" si="13"/>
        <v/>
      </c>
    </row>
    <row r="106" spans="1:15" x14ac:dyDescent="0.45">
      <c r="A106" s="9" t="str" cm="1">
        <f t="array" ref="A106">IF(E106&gt;$B$5,"",IF(F106=0,"Group "&amp;E106,IF(F106&lt;=INDEX($R$8:$R$57,E106),IF($C$6,INDEX($I$8:$I$57,MATCH(G106,$K$8:$K$57,0)),INDEX(Namelist!$A:$A,G106)),"")))</f>
        <v/>
      </c>
      <c r="D106">
        <f t="shared" si="10"/>
        <v>98</v>
      </c>
      <c r="E106">
        <f t="shared" si="11"/>
        <v>50</v>
      </c>
      <c r="F106" cm="1">
        <f t="array" ref="F106">D106-INDEX($T$8:$T$57,E106)</f>
        <v>1</v>
      </c>
      <c r="G106" cm="1">
        <f t="array" ref="G106">IF(F106=0,0,INDEX($S$8:$S$57,E106)+F106)</f>
        <v>49</v>
      </c>
      <c r="M106" t="str">
        <f t="shared" si="12"/>
        <v/>
      </c>
      <c r="O106" t="str">
        <f t="shared" si="13"/>
        <v/>
      </c>
    </row>
    <row r="107" spans="1:15" x14ac:dyDescent="0.45">
      <c r="A107" s="9" t="str" cm="1">
        <f t="array" ref="A107">IF(E107&gt;$B$5,"",IF(F107=0,"Group "&amp;E107,IF(F107&lt;=INDEX($R$8:$R$57,E107),IF($C$6,INDEX($I$8:$I$57,MATCH(G107,$K$8:$K$57,0)),INDEX(Namelist!$A:$A,G107)),"")))</f>
        <v/>
      </c>
      <c r="D107">
        <f t="shared" si="10"/>
        <v>99</v>
      </c>
      <c r="E107">
        <f t="shared" si="11"/>
        <v>50</v>
      </c>
      <c r="F107" cm="1">
        <f t="array" ref="F107">D107-INDEX($T$8:$T$57,E107)</f>
        <v>2</v>
      </c>
      <c r="G107" cm="1">
        <f t="array" ref="G107">IF(F107=0,0,INDEX($S$8:$S$57,E107)+F107)</f>
        <v>50</v>
      </c>
      <c r="M107" t="str">
        <f t="shared" si="12"/>
        <v/>
      </c>
      <c r="O107" t="str">
        <f t="shared" si="13"/>
        <v/>
      </c>
    </row>
    <row r="109" spans="1:15" x14ac:dyDescent="0.45">
      <c r="A109" s="15" t="s">
        <v>15</v>
      </c>
      <c r="B109" s="16"/>
    </row>
    <row r="110" spans="1:15" x14ac:dyDescent="0.45">
      <c r="A110" s="7" t="s">
        <v>16</v>
      </c>
      <c r="B110" s="12">
        <f>B4</f>
        <v>48</v>
      </c>
    </row>
    <row r="111" spans="1:15" x14ac:dyDescent="0.45">
      <c r="A111" s="7" t="s">
        <v>17</v>
      </c>
      <c r="B111" s="12" cm="1">
        <f t="array" aca="1" ref="B111" ca="1">SUMPRODUCT(--(A8:A107&lt;&gt;""))-B5</f>
        <v>48</v>
      </c>
    </row>
    <row r="112" spans="1:15" x14ac:dyDescent="0.45">
      <c r="A112" s="7" t="s">
        <v>18</v>
      </c>
      <c r="B112" s="12">
        <f ca="1">COUNTIF(N8:N57,0)</f>
        <v>0</v>
      </c>
    </row>
    <row r="113" spans="1:2" x14ac:dyDescent="0.45">
      <c r="A113" s="7" t="s">
        <v>19</v>
      </c>
      <c r="B113" s="12">
        <f ca="1">COUNTIF(N8:N57,"&gt;1")</f>
        <v>0</v>
      </c>
    </row>
    <row r="114" spans="1:2" x14ac:dyDescent="0.45">
      <c r="A114" s="7" t="s">
        <v>20</v>
      </c>
      <c r="B114" s="12">
        <f ca="1">COUNTIF(O8:O107,0)</f>
        <v>0</v>
      </c>
    </row>
    <row r="115" spans="1:2" x14ac:dyDescent="0.45">
      <c r="A115" s="11" t="s">
        <v>21</v>
      </c>
      <c r="B115" s="13" t="str">
        <f ca="1">IF(AND(B111=B110,B112=0,B113=0,B114=0),"✓ ALL NAMES VERIFIED","✗ CHECK NEEDED")</f>
        <v>✓ ALL NAMES VERIFIED</v>
      </c>
    </row>
    <row r="116" spans="1:2" x14ac:dyDescent="0.45">
      <c r="A116" s="7" t="s">
        <v>22</v>
      </c>
      <c r="B116" s="14" t="str" cm="1">
        <f t="array" aca="1" ref="B116" ca="1">_xlfn.TEXTJOIN(", ",TRUE,IF(N8:N57=0,I8:I57,""))</f>
        <v/>
      </c>
    </row>
    <row r="117" spans="1:2" x14ac:dyDescent="0.45">
      <c r="A117" s="17" t="s">
        <v>23</v>
      </c>
      <c r="B117" s="18" t="str" cm="1">
        <f t="array" aca="1" ref="B117" ca="1">_xlfn.TEXTJOIN(", ",TRUE,IF(N8:N57&gt;1,I8:I57,""))</f>
        <v/>
      </c>
    </row>
  </sheetData>
  <conditionalFormatting sqref="A8:A107">
    <cfRule type="expression" dxfId="2" priority="1">
      <formula>LEFT($A8,6)="Group "</formula>
    </cfRule>
  </conditionalFormatting>
  <conditionalFormatting sqref="B115">
    <cfRule type="expression" priority="2"/>
    <cfRule type="expression" dxfId="1" priority="3">
      <formula>ISNUMBER(SEARCH("VERIFIED",$B$115))</formula>
    </cfRule>
    <cfRule type="expression" dxfId="0" priority="4">
      <formula>ISNUMBER(SEARCH("CHECK NEEDED",$B$115))</formula>
    </cfRule>
  </conditionalFormatting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Namelist</vt:lpstr>
      <vt:lpstr>Groups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Tan Yong Hoe</dc:creator>
  <cp:lastModifiedBy>Ian Tan Yong Hoe</cp:lastModifiedBy>
  <dcterms:created xsi:type="dcterms:W3CDTF">2026-08-10T09:55:46Z</dcterms:created>
  <dcterms:modified xsi:type="dcterms:W3CDTF">2026-08-10T11:03:23Z</dcterms:modified>
</cp:coreProperties>
</file>